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BuÇalışmaKitabı"/>
  <xr:revisionPtr revIDLastSave="0" documentId="13_ncr:1_{25B8126B-C0A5-4BB2-8D04-DD82E3E1CD44}" xr6:coauthVersionLast="47" xr6:coauthVersionMax="47" xr10:uidLastSave="{00000000-0000-0000-0000-000000000000}"/>
  <bookViews>
    <workbookView xWindow="0" yWindow="0" windowWidth="14400" windowHeight="15600" tabRatio="702" firstSheet="1" activeTab="1" xr2:uid="{00000000-000D-0000-FFFF-FFFF00000000}"/>
  </bookViews>
  <sheets>
    <sheet name="SÖZLEŞME" sheetId="15" r:id="rId1"/>
    <sheet name="SET SİPARİŞ FORMU" sheetId="23" r:id="rId2"/>
    <sheet name="MALİYET TABLOSU" sheetId="32" r:id="rId3"/>
    <sheet name="TeknoPaket" sheetId="37" r:id="rId4"/>
    <sheet name="PİYASA" sheetId="36" r:id="rId5"/>
    <sheet name="12.SINIF" sheetId="1" r:id="rId6"/>
    <sheet name="11.SINIF" sheetId="24" r:id="rId7"/>
    <sheet name="10.SINIF" sheetId="26" r:id="rId8"/>
    <sheet name="9.SINIF" sheetId="27" r:id="rId9"/>
    <sheet name="8.SINIF" sheetId="28" r:id="rId10"/>
    <sheet name="7.SINIF" sheetId="29" r:id="rId11"/>
    <sheet name="6.SINIF" sheetId="30" r:id="rId12"/>
    <sheet name="5.SINIF" sheetId="31" r:id="rId13"/>
  </sheets>
  <definedNames>
    <definedName name="_xlnm.Print_Area" localSheetId="7">'10.SINIF'!$A$1:$G$44</definedName>
    <definedName name="_xlnm.Print_Area" localSheetId="6">'11.SINIF'!$A$1:$I$45</definedName>
    <definedName name="_xlnm.Print_Area" localSheetId="5">'12.SINIF'!$A$1:$K$84</definedName>
    <definedName name="_xlnm.Print_Area" localSheetId="12">'5.SINIF'!$A$1:$G$36</definedName>
    <definedName name="_xlnm.Print_Area" localSheetId="11">'6.SINIF'!$A$1:$G$37</definedName>
    <definedName name="_xlnm.Print_Area" localSheetId="10">'7.SINIF'!$A$1:$G$38</definedName>
    <definedName name="_xlnm.Print_Area" localSheetId="9">'8.SINIF'!$A$1:$G$43</definedName>
    <definedName name="_xlnm.Print_Area" localSheetId="8">'9.SINIF'!$A$1:$G$44</definedName>
    <definedName name="_xlnm.Print_Area" localSheetId="4">PİYASA!$A$1:$F$67</definedName>
    <definedName name="_xlnm.Print_Area" localSheetId="0">SÖZLEŞME!$A$1:$E$72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6" l="1"/>
  <c r="G20" i="36"/>
  <c r="F20" i="36"/>
  <c r="F62" i="36" l="1"/>
  <c r="G62" i="36" s="1"/>
  <c r="F63" i="36"/>
  <c r="G63" i="36" s="1"/>
  <c r="F64" i="36"/>
  <c r="G64" i="36" s="1"/>
  <c r="F78" i="36"/>
  <c r="F73" i="36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1" i="36"/>
  <c r="F22" i="36"/>
  <c r="F23" i="36"/>
  <c r="F24" i="36"/>
  <c r="F25" i="36"/>
  <c r="F26" i="36"/>
  <c r="F27" i="36"/>
  <c r="F82" i="36"/>
  <c r="F55" i="36"/>
  <c r="F54" i="36"/>
  <c r="F65" i="36"/>
  <c r="F61" i="36"/>
  <c r="D39" i="24"/>
  <c r="D38" i="24"/>
  <c r="G38" i="24" s="1"/>
  <c r="D37" i="24"/>
  <c r="G37" i="24" s="1"/>
  <c r="D36" i="24"/>
  <c r="C42" i="24"/>
  <c r="G42" i="24" s="1"/>
  <c r="C41" i="24"/>
  <c r="G41" i="24" s="1"/>
  <c r="C40" i="24"/>
  <c r="G40" i="24" s="1"/>
  <c r="C39" i="24"/>
  <c r="C36" i="24"/>
  <c r="F75" i="1"/>
  <c r="F74" i="1"/>
  <c r="F73" i="1"/>
  <c r="F72" i="1"/>
  <c r="F71" i="1"/>
  <c r="F70" i="1"/>
  <c r="F69" i="1"/>
  <c r="F68" i="1"/>
  <c r="F67" i="1"/>
  <c r="E78" i="1"/>
  <c r="I78" i="1" s="1"/>
  <c r="E77" i="1"/>
  <c r="E76" i="1"/>
  <c r="E72" i="1"/>
  <c r="E71" i="1"/>
  <c r="E70" i="1"/>
  <c r="E69" i="1"/>
  <c r="E68" i="1"/>
  <c r="E67" i="1"/>
  <c r="D79" i="1"/>
  <c r="D77" i="1"/>
  <c r="D76" i="1"/>
  <c r="D72" i="1"/>
  <c r="D71" i="1"/>
  <c r="D70" i="1"/>
  <c r="D69" i="1"/>
  <c r="D68" i="1"/>
  <c r="D67" i="1"/>
  <c r="C81" i="1"/>
  <c r="I81" i="1" s="1"/>
  <c r="C80" i="1"/>
  <c r="I80" i="1" s="1"/>
  <c r="C79" i="1"/>
  <c r="C75" i="1"/>
  <c r="C74" i="1"/>
  <c r="C73" i="1"/>
  <c r="C72" i="1"/>
  <c r="C71" i="1"/>
  <c r="C67" i="1"/>
  <c r="F76" i="36"/>
  <c r="F77" i="36" s="1"/>
  <c r="F84" i="36"/>
  <c r="F57" i="36"/>
  <c r="F87" i="36"/>
  <c r="F88" i="36" s="1"/>
  <c r="F81" i="36"/>
  <c r="F71" i="36"/>
  <c r="F70" i="36"/>
  <c r="F60" i="36"/>
  <c r="F45" i="36"/>
  <c r="F49" i="36"/>
  <c r="F50" i="36"/>
  <c r="F51" i="36"/>
  <c r="F52" i="36"/>
  <c r="F53" i="36"/>
  <c r="F48" i="36"/>
  <c r="F29" i="36"/>
  <c r="G15" i="36" s="1"/>
  <c r="F42" i="36"/>
  <c r="F43" i="36"/>
  <c r="F32" i="36"/>
  <c r="F33" i="36"/>
  <c r="F34" i="36"/>
  <c r="F35" i="36"/>
  <c r="F36" i="36"/>
  <c r="F37" i="36"/>
  <c r="F38" i="36"/>
  <c r="F39" i="36"/>
  <c r="F40" i="36"/>
  <c r="F41" i="36"/>
  <c r="G27" i="36" l="1"/>
  <c r="H27" i="36" s="1"/>
  <c r="G81" i="36"/>
  <c r="H81" i="36" s="1"/>
  <c r="H83" i="36" s="1"/>
  <c r="G16" i="36"/>
  <c r="G8" i="36"/>
  <c r="G22" i="36"/>
  <c r="G82" i="36"/>
  <c r="G21" i="36"/>
  <c r="G9" i="36"/>
  <c r="G14" i="36"/>
  <c r="G4" i="36"/>
  <c r="G17" i="36"/>
  <c r="G71" i="36"/>
  <c r="H71" i="36" s="1"/>
  <c r="G13" i="36"/>
  <c r="G25" i="36"/>
  <c r="G11" i="36"/>
  <c r="G12" i="36"/>
  <c r="G10" i="36"/>
  <c r="G26" i="36"/>
  <c r="H26" i="36" s="1"/>
  <c r="G24" i="36"/>
  <c r="G23" i="36"/>
  <c r="H23" i="36" s="1"/>
  <c r="G7" i="36"/>
  <c r="G19" i="36"/>
  <c r="G18" i="36"/>
  <c r="G6" i="36"/>
  <c r="G70" i="36"/>
  <c r="H70" i="36" s="1"/>
  <c r="H72" i="36" s="1"/>
  <c r="G5" i="36"/>
  <c r="G36" i="24"/>
  <c r="F56" i="36"/>
  <c r="I76" i="1"/>
  <c r="I73" i="1"/>
  <c r="I74" i="1"/>
  <c r="I79" i="1"/>
  <c r="G61" i="36"/>
  <c r="G65" i="36"/>
  <c r="G54" i="36"/>
  <c r="G55" i="36"/>
  <c r="G39" i="24"/>
  <c r="I69" i="1"/>
  <c r="I70" i="1"/>
  <c r="I68" i="1"/>
  <c r="I71" i="1"/>
  <c r="I77" i="1"/>
  <c r="I72" i="1"/>
  <c r="I67" i="1"/>
  <c r="I75" i="1"/>
  <c r="F66" i="36"/>
  <c r="G32" i="36"/>
  <c r="G60" i="36"/>
  <c r="G76" i="36"/>
  <c r="G77" i="36" s="1"/>
  <c r="F44" i="36"/>
  <c r="F72" i="36"/>
  <c r="F83" i="36"/>
  <c r="G48" i="36"/>
  <c r="G87" i="36"/>
  <c r="G88" i="36" s="1"/>
  <c r="G35" i="36"/>
  <c r="G33" i="36"/>
  <c r="G40" i="36"/>
  <c r="G43" i="36"/>
  <c r="H43" i="36" s="1"/>
  <c r="G38" i="36"/>
  <c r="G42" i="36"/>
  <c r="G41" i="36"/>
  <c r="G37" i="36"/>
  <c r="G39" i="36"/>
  <c r="G36" i="36"/>
  <c r="G52" i="36"/>
  <c r="G49" i="36"/>
  <c r="G53" i="36"/>
  <c r="G51" i="36"/>
  <c r="G50" i="36"/>
  <c r="G34" i="36"/>
  <c r="G83" i="36" l="1"/>
  <c r="G72" i="36"/>
  <c r="G56" i="36"/>
  <c r="H76" i="36"/>
  <c r="H77" i="36" s="1"/>
  <c r="G93" i="36"/>
  <c r="G44" i="36"/>
  <c r="H87" i="36"/>
  <c r="H88" i="36" s="1"/>
  <c r="H64" i="36"/>
  <c r="H41" i="36"/>
  <c r="H42" i="36"/>
  <c r="E40" i="28"/>
  <c r="G40" i="28" s="1"/>
  <c r="E39" i="28"/>
  <c r="G66" i="36" l="1"/>
  <c r="G28" i="36"/>
  <c r="H61" i="36"/>
  <c r="D35" i="15"/>
  <c r="H32" i="36"/>
  <c r="H44" i="36" s="1"/>
  <c r="H48" i="36"/>
  <c r="H56" i="36" s="1"/>
  <c r="H60" i="36"/>
  <c r="H66" i="36" s="1"/>
  <c r="H28" i="36"/>
  <c r="E34" i="31"/>
  <c r="E32" i="31"/>
  <c r="E33" i="31"/>
  <c r="E30" i="31"/>
  <c r="E31" i="31"/>
  <c r="E35" i="30"/>
  <c r="E33" i="30"/>
  <c r="E34" i="30"/>
  <c r="E31" i="30"/>
  <c r="E32" i="30"/>
  <c r="E35" i="29"/>
  <c r="E33" i="29"/>
  <c r="E34" i="29"/>
  <c r="E31" i="29"/>
  <c r="E32" i="29"/>
  <c r="E37" i="28"/>
  <c r="E38" i="28"/>
  <c r="E35" i="28"/>
  <c r="E36" i="28"/>
  <c r="E41" i="27"/>
  <c r="E39" i="27"/>
  <c r="E40" i="27"/>
  <c r="E38" i="27"/>
  <c r="E36" i="27"/>
  <c r="E35" i="27"/>
  <c r="E37" i="27"/>
  <c r="E42" i="26"/>
  <c r="E40" i="26"/>
  <c r="E41" i="26"/>
  <c r="E39" i="26"/>
  <c r="E37" i="26"/>
  <c r="E36" i="26"/>
  <c r="E38" i="26"/>
  <c r="G94" i="36" l="1"/>
  <c r="E35" i="15" s="1"/>
  <c r="G42" i="28"/>
  <c r="H40" i="28" s="1"/>
  <c r="I40" i="28" s="1"/>
  <c r="G36" i="31"/>
  <c r="G37" i="30"/>
  <c r="G37" i="29"/>
  <c r="G43" i="27"/>
  <c r="G44" i="26"/>
  <c r="I44" i="24"/>
  <c r="K83" i="1"/>
  <c r="E26" i="31"/>
  <c r="E25" i="31"/>
  <c r="E24" i="31"/>
  <c r="E23" i="31"/>
  <c r="E22" i="31"/>
  <c r="E21" i="31"/>
  <c r="E12" i="31"/>
  <c r="E13" i="31"/>
  <c r="E14" i="31"/>
  <c r="E16" i="31"/>
  <c r="E15" i="31"/>
  <c r="E4" i="31"/>
  <c r="E5" i="31"/>
  <c r="E6" i="31"/>
  <c r="E7" i="31"/>
  <c r="E27" i="30"/>
  <c r="E26" i="30"/>
  <c r="E25" i="30"/>
  <c r="E24" i="30"/>
  <c r="E23" i="30"/>
  <c r="E22" i="30"/>
  <c r="E13" i="30"/>
  <c r="E14" i="30"/>
  <c r="E15" i="30"/>
  <c r="E16" i="30"/>
  <c r="E17" i="30"/>
  <c r="E4" i="30"/>
  <c r="E5" i="30"/>
  <c r="E6" i="30"/>
  <c r="E7" i="30"/>
  <c r="E8" i="30"/>
  <c r="E27" i="29"/>
  <c r="E26" i="29"/>
  <c r="E25" i="29"/>
  <c r="E24" i="29"/>
  <c r="E23" i="29"/>
  <c r="E22" i="29"/>
  <c r="E13" i="29"/>
  <c r="E14" i="29"/>
  <c r="E15" i="29"/>
  <c r="E16" i="29"/>
  <c r="E17" i="29"/>
  <c r="E4" i="29"/>
  <c r="E5" i="29"/>
  <c r="E6" i="29"/>
  <c r="E7" i="29"/>
  <c r="E8" i="29"/>
  <c r="E29" i="28"/>
  <c r="E31" i="28"/>
  <c r="E30" i="28"/>
  <c r="E28" i="28"/>
  <c r="E27" i="28"/>
  <c r="E26" i="28"/>
  <c r="E25" i="28"/>
  <c r="E24" i="28"/>
  <c r="E8" i="28"/>
  <c r="E14" i="28"/>
  <c r="E15" i="28"/>
  <c r="E16" i="28"/>
  <c r="E17" i="28"/>
  <c r="E19" i="28"/>
  <c r="E18" i="28"/>
  <c r="E4" i="28" l="1"/>
  <c r="E5" i="28"/>
  <c r="E6" i="28"/>
  <c r="E7" i="28"/>
  <c r="E9" i="28"/>
  <c r="G11" i="28"/>
  <c r="G41" i="27" l="1"/>
  <c r="G39" i="27"/>
  <c r="G38" i="27"/>
  <c r="G36" i="27"/>
  <c r="G35" i="27"/>
  <c r="G37" i="27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26" i="27"/>
  <c r="G26" i="27" s="1"/>
  <c r="H26" i="27" s="1"/>
  <c r="E15" i="27"/>
  <c r="G15" i="27" s="1"/>
  <c r="E18" i="27"/>
  <c r="G18" i="27" s="1"/>
  <c r="E17" i="27"/>
  <c r="G17" i="27" s="1"/>
  <c r="E16" i="27"/>
  <c r="G16" i="27" s="1"/>
  <c r="E19" i="27"/>
  <c r="G19" i="27" s="1"/>
  <c r="E21" i="27"/>
  <c r="G21" i="27" s="1"/>
  <c r="E20" i="27"/>
  <c r="G20" i="27" s="1"/>
  <c r="E4" i="27"/>
  <c r="G4" i="27" s="1"/>
  <c r="E7" i="27"/>
  <c r="G7" i="27" s="1"/>
  <c r="E6" i="27"/>
  <c r="G6" i="27" s="1"/>
  <c r="E5" i="27"/>
  <c r="G5" i="27" s="1"/>
  <c r="E8" i="27"/>
  <c r="G8" i="27" s="1"/>
  <c r="E10" i="27"/>
  <c r="G10" i="27" s="1"/>
  <c r="E9" i="27"/>
  <c r="G9" i="27" s="1"/>
  <c r="G41" i="26"/>
  <c r="G37" i="26"/>
  <c r="G36" i="26"/>
  <c r="G38" i="26"/>
  <c r="E32" i="26"/>
  <c r="G32" i="26" s="1"/>
  <c r="H32" i="26" s="1"/>
  <c r="E31" i="26"/>
  <c r="G31" i="26" s="1"/>
  <c r="H31" i="26" s="1"/>
  <c r="E30" i="26"/>
  <c r="E29" i="26"/>
  <c r="G29" i="26" s="1"/>
  <c r="H29" i="26" s="1"/>
  <c r="E28" i="26"/>
  <c r="E27" i="26"/>
  <c r="G27" i="26" s="1"/>
  <c r="H27" i="26" s="1"/>
  <c r="E9" i="26"/>
  <c r="G9" i="26" s="1"/>
  <c r="E15" i="26"/>
  <c r="G15" i="26" s="1"/>
  <c r="E19" i="26"/>
  <c r="G19" i="26" s="1"/>
  <c r="E17" i="26"/>
  <c r="G17" i="26" s="1"/>
  <c r="E16" i="26"/>
  <c r="G16" i="26" s="1"/>
  <c r="E20" i="26"/>
  <c r="G20" i="26" s="1"/>
  <c r="E22" i="26"/>
  <c r="G22" i="26" s="1"/>
  <c r="E21" i="26"/>
  <c r="G21" i="26" s="1"/>
  <c r="E18" i="26"/>
  <c r="G18" i="26" s="1"/>
  <c r="E4" i="26"/>
  <c r="G4" i="26" s="1"/>
  <c r="E7" i="26"/>
  <c r="G7" i="26" s="1"/>
  <c r="E6" i="26"/>
  <c r="G6" i="26" s="1"/>
  <c r="E5" i="26"/>
  <c r="G5" i="26" s="1"/>
  <c r="E8" i="26"/>
  <c r="G8" i="26" s="1"/>
  <c r="E10" i="26"/>
  <c r="G10" i="26" s="1"/>
  <c r="G34" i="31"/>
  <c r="G32" i="31"/>
  <c r="G33" i="31"/>
  <c r="G30" i="31"/>
  <c r="G31" i="3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18" i="31"/>
  <c r="G12" i="31"/>
  <c r="G13" i="31"/>
  <c r="G14" i="31"/>
  <c r="G16" i="31"/>
  <c r="G15" i="31"/>
  <c r="G9" i="31"/>
  <c r="G4" i="31"/>
  <c r="G5" i="31"/>
  <c r="G6" i="31"/>
  <c r="G7" i="31"/>
  <c r="G35" i="30"/>
  <c r="G33" i="30"/>
  <c r="G34" i="30"/>
  <c r="G31" i="30"/>
  <c r="G32" i="30"/>
  <c r="G27" i="30"/>
  <c r="H27" i="30" s="1"/>
  <c r="G26" i="30"/>
  <c r="H26" i="30" s="1"/>
  <c r="G25" i="30"/>
  <c r="H25" i="30" s="1"/>
  <c r="G24" i="30"/>
  <c r="H24" i="30" s="1"/>
  <c r="G23" i="30"/>
  <c r="H23" i="30" s="1"/>
  <c r="G22" i="30"/>
  <c r="H22" i="30" s="1"/>
  <c r="G19" i="30"/>
  <c r="G13" i="30"/>
  <c r="G14" i="30"/>
  <c r="G15" i="30"/>
  <c r="G16" i="30"/>
  <c r="G17" i="30"/>
  <c r="G10" i="30"/>
  <c r="G4" i="30"/>
  <c r="G5" i="30"/>
  <c r="G6" i="30"/>
  <c r="G7" i="30"/>
  <c r="G8" i="30"/>
  <c r="G35" i="29"/>
  <c r="G33" i="29"/>
  <c r="G34" i="29"/>
  <c r="G31" i="29"/>
  <c r="G32" i="29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19" i="29"/>
  <c r="G13" i="29"/>
  <c r="G14" i="29"/>
  <c r="G15" i="29"/>
  <c r="G16" i="29"/>
  <c r="G17" i="29"/>
  <c r="G10" i="29"/>
  <c r="G4" i="29"/>
  <c r="G5" i="29"/>
  <c r="G6" i="29"/>
  <c r="G7" i="29"/>
  <c r="G8" i="29"/>
  <c r="G39" i="28"/>
  <c r="G37" i="28"/>
  <c r="G38" i="28"/>
  <c r="G35" i="28"/>
  <c r="G36" i="28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1" i="28"/>
  <c r="G14" i="28"/>
  <c r="G15" i="28"/>
  <c r="G16" i="28"/>
  <c r="G17" i="28"/>
  <c r="G19" i="28"/>
  <c r="G18" i="28"/>
  <c r="G4" i="28"/>
  <c r="G5" i="28"/>
  <c r="G6" i="28"/>
  <c r="G7" i="28"/>
  <c r="G9" i="28"/>
  <c r="G8" i="28"/>
  <c r="G40" i="27"/>
  <c r="G23" i="27"/>
  <c r="G12" i="27"/>
  <c r="G40" i="26"/>
  <c r="G24" i="26"/>
  <c r="G12" i="26"/>
  <c r="D32" i="24"/>
  <c r="D31" i="24"/>
  <c r="D30" i="24"/>
  <c r="D29" i="24"/>
  <c r="D28" i="24"/>
  <c r="D27" i="24"/>
  <c r="C32" i="24"/>
  <c r="C31" i="24"/>
  <c r="C30" i="24"/>
  <c r="C29" i="24"/>
  <c r="C28" i="24"/>
  <c r="C27" i="24"/>
  <c r="D15" i="24"/>
  <c r="D19" i="24"/>
  <c r="D17" i="24"/>
  <c r="D16" i="24"/>
  <c r="D18" i="24"/>
  <c r="D5" i="24"/>
  <c r="C15" i="24"/>
  <c r="C19" i="24"/>
  <c r="C20" i="24"/>
  <c r="C22" i="24"/>
  <c r="C21" i="24"/>
  <c r="C9" i="24"/>
  <c r="D6" i="24"/>
  <c r="D4" i="24"/>
  <c r="D7" i="24"/>
  <c r="C4" i="24"/>
  <c r="C7" i="24"/>
  <c r="C8" i="24"/>
  <c r="C10" i="24"/>
  <c r="G28" i="29" l="1"/>
  <c r="G32" i="28"/>
  <c r="G10" i="28"/>
  <c r="G18" i="30"/>
  <c r="G28" i="30"/>
  <c r="G18" i="29"/>
  <c r="G36" i="29"/>
  <c r="G41" i="28"/>
  <c r="G36" i="30"/>
  <c r="G8" i="31"/>
  <c r="G27" i="31"/>
  <c r="G35" i="31"/>
  <c r="G22" i="27"/>
  <c r="G42" i="27"/>
  <c r="G11" i="27"/>
  <c r="G32" i="27"/>
  <c r="G11" i="26"/>
  <c r="G20" i="28"/>
  <c r="G9" i="29"/>
  <c r="G9" i="30"/>
  <c r="G23" i="26"/>
  <c r="G17" i="31"/>
  <c r="H12" i="31"/>
  <c r="I25" i="31"/>
  <c r="H33" i="31"/>
  <c r="I33" i="31" s="1"/>
  <c r="H6" i="31"/>
  <c r="I6" i="31" s="1"/>
  <c r="I26" i="31"/>
  <c r="H34" i="31"/>
  <c r="I34" i="31" s="1"/>
  <c r="I22" i="31"/>
  <c r="I23" i="31"/>
  <c r="I24" i="31"/>
  <c r="H5" i="31"/>
  <c r="I5" i="31" s="1"/>
  <c r="H4" i="31"/>
  <c r="H15" i="31"/>
  <c r="I15" i="31" s="1"/>
  <c r="H14" i="31"/>
  <c r="I14" i="31" s="1"/>
  <c r="H13" i="31"/>
  <c r="I13" i="31" s="1"/>
  <c r="H6" i="30"/>
  <c r="I6" i="30" s="1"/>
  <c r="H33" i="30"/>
  <c r="I33" i="30" s="1"/>
  <c r="H31" i="30"/>
  <c r="I27" i="30"/>
  <c r="H5" i="30"/>
  <c r="I5" i="30" s="1"/>
  <c r="H34" i="30"/>
  <c r="I34" i="30" s="1"/>
  <c r="H35" i="30"/>
  <c r="I35" i="30" s="1"/>
  <c r="H7" i="30"/>
  <c r="I7" i="30" s="1"/>
  <c r="I24" i="30"/>
  <c r="H33" i="29"/>
  <c r="I33" i="29" s="1"/>
  <c r="I26" i="29"/>
  <c r="H31" i="29"/>
  <c r="H34" i="29"/>
  <c r="I34" i="29" s="1"/>
  <c r="H35" i="29"/>
  <c r="I35" i="29" s="1"/>
  <c r="I23" i="29"/>
  <c r="I24" i="29"/>
  <c r="I25" i="29"/>
  <c r="I27" i="29"/>
  <c r="H17" i="29"/>
  <c r="I17" i="29" s="1"/>
  <c r="H15" i="29"/>
  <c r="I15" i="29" s="1"/>
  <c r="H14" i="29"/>
  <c r="I14" i="29" s="1"/>
  <c r="H16" i="29"/>
  <c r="I16" i="29" s="1"/>
  <c r="H13" i="29"/>
  <c r="H4" i="29"/>
  <c r="H15" i="28"/>
  <c r="I15" i="28" s="1"/>
  <c r="H14" i="28"/>
  <c r="H18" i="28"/>
  <c r="I18" i="28" s="1"/>
  <c r="H19" i="28"/>
  <c r="I19" i="28" s="1"/>
  <c r="H17" i="28"/>
  <c r="I17" i="28" s="1"/>
  <c r="H16" i="28"/>
  <c r="I16" i="28" s="1"/>
  <c r="I30" i="28"/>
  <c r="H39" i="28"/>
  <c r="I39" i="28" s="1"/>
  <c r="H37" i="28"/>
  <c r="I37" i="28" s="1"/>
  <c r="H5" i="28"/>
  <c r="I5" i="28" s="1"/>
  <c r="I25" i="28"/>
  <c r="I26" i="28"/>
  <c r="I29" i="28"/>
  <c r="I31" i="28"/>
  <c r="H10" i="27"/>
  <c r="I10" i="27" s="1"/>
  <c r="H39" i="27"/>
  <c r="I39" i="27" s="1"/>
  <c r="H19" i="27"/>
  <c r="I19" i="27" s="1"/>
  <c r="I30" i="27"/>
  <c r="I27" i="27"/>
  <c r="I28" i="27"/>
  <c r="I29" i="27"/>
  <c r="H8" i="27"/>
  <c r="I8" i="27" s="1"/>
  <c r="H41" i="27"/>
  <c r="I41" i="27" s="1"/>
  <c r="H6" i="27"/>
  <c r="I6" i="27" s="1"/>
  <c r="H35" i="27"/>
  <c r="H36" i="27"/>
  <c r="I36" i="27" s="1"/>
  <c r="H38" i="27"/>
  <c r="I38" i="27" s="1"/>
  <c r="H40" i="27"/>
  <c r="I40" i="27" s="1"/>
  <c r="H7" i="27"/>
  <c r="I7" i="27" s="1"/>
  <c r="H4" i="27"/>
  <c r="H16" i="31"/>
  <c r="I16" i="31" s="1"/>
  <c r="H32" i="31"/>
  <c r="I32" i="31" s="1"/>
  <c r="H30" i="31"/>
  <c r="H4" i="30"/>
  <c r="I25" i="30"/>
  <c r="H17" i="30"/>
  <c r="I17" i="30" s="1"/>
  <c r="I26" i="30"/>
  <c r="H16" i="30"/>
  <c r="I16" i="30" s="1"/>
  <c r="H15" i="30"/>
  <c r="I15" i="30" s="1"/>
  <c r="H14" i="30"/>
  <c r="I14" i="30" s="1"/>
  <c r="H13" i="30"/>
  <c r="I23" i="30"/>
  <c r="H6" i="29"/>
  <c r="I6" i="29" s="1"/>
  <c r="H5" i="29"/>
  <c r="I5" i="29" s="1"/>
  <c r="H7" i="29"/>
  <c r="I7" i="29" s="1"/>
  <c r="H4" i="28"/>
  <c r="H6" i="28"/>
  <c r="I6" i="28" s="1"/>
  <c r="H9" i="28"/>
  <c r="I9" i="28" s="1"/>
  <c r="I27" i="28"/>
  <c r="H35" i="28"/>
  <c r="H7" i="28"/>
  <c r="I7" i="28" s="1"/>
  <c r="I28" i="28"/>
  <c r="H38" i="28"/>
  <c r="I38" i="28" s="1"/>
  <c r="H16" i="27"/>
  <c r="I16" i="27" s="1"/>
  <c r="H17" i="27"/>
  <c r="I17" i="27" s="1"/>
  <c r="H18" i="27"/>
  <c r="I18" i="27" s="1"/>
  <c r="H20" i="27"/>
  <c r="I20" i="27" s="1"/>
  <c r="H15" i="27"/>
  <c r="H21" i="27"/>
  <c r="I21" i="27" s="1"/>
  <c r="H5" i="27"/>
  <c r="I5" i="27" s="1"/>
  <c r="I31" i="27"/>
  <c r="I31" i="26"/>
  <c r="I32" i="26"/>
  <c r="I29" i="26"/>
  <c r="H20" i="26"/>
  <c r="I20" i="26" s="1"/>
  <c r="H22" i="26"/>
  <c r="I22" i="26" s="1"/>
  <c r="H37" i="26"/>
  <c r="I37" i="26" s="1"/>
  <c r="H8" i="26"/>
  <c r="I8" i="26" s="1"/>
  <c r="H41" i="26"/>
  <c r="I41" i="26" s="1"/>
  <c r="H5" i="26"/>
  <c r="I5" i="26" s="1"/>
  <c r="H10" i="26"/>
  <c r="I10" i="26" s="1"/>
  <c r="H9" i="26"/>
  <c r="I9" i="26" s="1"/>
  <c r="H36" i="26"/>
  <c r="H7" i="26"/>
  <c r="I7" i="26" s="1"/>
  <c r="H6" i="26"/>
  <c r="I6" i="26" s="1"/>
  <c r="H40" i="26"/>
  <c r="I40" i="26" s="1"/>
  <c r="H16" i="26"/>
  <c r="I16" i="26" s="1"/>
  <c r="H4" i="26"/>
  <c r="H7" i="31"/>
  <c r="H31" i="31"/>
  <c r="I31" i="31" s="1"/>
  <c r="H8" i="30"/>
  <c r="H32" i="30"/>
  <c r="I32" i="30" s="1"/>
  <c r="H8" i="29"/>
  <c r="H32" i="29"/>
  <c r="I32" i="29" s="1"/>
  <c r="H8" i="28"/>
  <c r="H36" i="28"/>
  <c r="I36" i="28" s="1"/>
  <c r="H9" i="27"/>
  <c r="H37" i="27"/>
  <c r="I37" i="27" s="1"/>
  <c r="G39" i="26"/>
  <c r="H39" i="26" s="1"/>
  <c r="I39" i="26" s="1"/>
  <c r="G42" i="26"/>
  <c r="H42" i="26" s="1"/>
  <c r="I42" i="26" s="1"/>
  <c r="G28" i="26"/>
  <c r="G30" i="26"/>
  <c r="H17" i="26"/>
  <c r="I17" i="26" s="1"/>
  <c r="H19" i="26"/>
  <c r="I19" i="26" s="1"/>
  <c r="H21" i="26"/>
  <c r="I21" i="26" s="1"/>
  <c r="H15" i="26"/>
  <c r="H18" i="26"/>
  <c r="H38" i="26"/>
  <c r="I38" i="26" s="1"/>
  <c r="H30" i="26" l="1"/>
  <c r="H28" i="26"/>
  <c r="I28" i="26" s="1"/>
  <c r="H28" i="29"/>
  <c r="H41" i="30"/>
  <c r="D32" i="15" s="1"/>
  <c r="H27" i="31"/>
  <c r="G33" i="26"/>
  <c r="H32" i="28"/>
  <c r="I35" i="27"/>
  <c r="I42" i="27" s="1"/>
  <c r="F16" i="32" s="1"/>
  <c r="H42" i="27"/>
  <c r="G43" i="26"/>
  <c r="I13" i="29"/>
  <c r="I18" i="29" s="1"/>
  <c r="D22" i="32" s="1"/>
  <c r="H18" i="29"/>
  <c r="I30" i="31"/>
  <c r="I35" i="31" s="1"/>
  <c r="F24" i="32" s="1"/>
  <c r="H35" i="31"/>
  <c r="I4" i="29"/>
  <c r="H9" i="29"/>
  <c r="H11" i="26"/>
  <c r="H10" i="28"/>
  <c r="H11" i="27"/>
  <c r="I36" i="26"/>
  <c r="I43" i="26" s="1"/>
  <c r="E16" i="32" s="1"/>
  <c r="H43" i="26"/>
  <c r="I13" i="30"/>
  <c r="I18" i="30" s="1"/>
  <c r="E22" i="32" s="1"/>
  <c r="H18" i="30"/>
  <c r="H23" i="26"/>
  <c r="H32" i="27"/>
  <c r="I31" i="29"/>
  <c r="I36" i="29" s="1"/>
  <c r="D24" i="32" s="1"/>
  <c r="H36" i="29"/>
  <c r="I4" i="31"/>
  <c r="H8" i="31"/>
  <c r="I31" i="30"/>
  <c r="I36" i="30" s="1"/>
  <c r="E24" i="32" s="1"/>
  <c r="H36" i="30"/>
  <c r="I15" i="27"/>
  <c r="I22" i="27" s="1"/>
  <c r="F14" i="32" s="1"/>
  <c r="H22" i="27"/>
  <c r="H41" i="28"/>
  <c r="I4" i="30"/>
  <c r="H9" i="30"/>
  <c r="H20" i="28"/>
  <c r="I22" i="30"/>
  <c r="I28" i="30" s="1"/>
  <c r="E23" i="32" s="1"/>
  <c r="H28" i="30"/>
  <c r="I12" i="31"/>
  <c r="I17" i="31" s="1"/>
  <c r="F22" i="32" s="1"/>
  <c r="H17" i="31"/>
  <c r="I35" i="28"/>
  <c r="I41" i="28" s="1"/>
  <c r="C24" i="32" s="1"/>
  <c r="I14" i="28"/>
  <c r="I20" i="28" s="1"/>
  <c r="C22" i="32" s="1"/>
  <c r="I4" i="28"/>
  <c r="I4" i="27"/>
  <c r="I15" i="26"/>
  <c r="I4" i="26"/>
  <c r="I11" i="26" s="1"/>
  <c r="H46" i="28"/>
  <c r="D30" i="15" s="1"/>
  <c r="H47" i="27"/>
  <c r="H40" i="31"/>
  <c r="H41" i="29"/>
  <c r="I21" i="31"/>
  <c r="I7" i="31"/>
  <c r="I8" i="30"/>
  <c r="I22" i="29"/>
  <c r="I28" i="29" s="1"/>
  <c r="I8" i="29"/>
  <c r="I24" i="28"/>
  <c r="I8" i="28"/>
  <c r="I26" i="27"/>
  <c r="I9" i="27"/>
  <c r="I27" i="26"/>
  <c r="I18" i="26"/>
  <c r="H33" i="26" l="1"/>
  <c r="H49" i="26" s="1"/>
  <c r="E27" i="15" s="1"/>
  <c r="I9" i="30"/>
  <c r="E21" i="32" s="1"/>
  <c r="I30" i="26"/>
  <c r="E13" i="32"/>
  <c r="I8" i="31"/>
  <c r="H48" i="26"/>
  <c r="D27" i="15" s="1"/>
  <c r="I23" i="26"/>
  <c r="E14" i="32" s="1"/>
  <c r="I11" i="27"/>
  <c r="I10" i="28"/>
  <c r="I9" i="29"/>
  <c r="I32" i="28"/>
  <c r="C23" i="32" s="1"/>
  <c r="D23" i="32"/>
  <c r="I27" i="31"/>
  <c r="F23" i="32" s="1"/>
  <c r="I32" i="27"/>
  <c r="F15" i="32" s="1"/>
  <c r="I33" i="26"/>
  <c r="E15" i="32" s="1"/>
  <c r="D28" i="15"/>
  <c r="H48" i="27"/>
  <c r="H47" i="28"/>
  <c r="D33" i="15"/>
  <c r="H41" i="31"/>
  <c r="H42" i="30"/>
  <c r="E32" i="15" s="1"/>
  <c r="D31" i="15"/>
  <c r="H42" i="29"/>
  <c r="E20" i="32" l="1"/>
  <c r="F13" i="32"/>
  <c r="F12" i="32"/>
  <c r="F20" i="32"/>
  <c r="F21" i="32"/>
  <c r="D20" i="32"/>
  <c r="D21" i="32"/>
  <c r="E12" i="32"/>
  <c r="C20" i="32"/>
  <c r="C21" i="32"/>
  <c r="E28" i="15"/>
  <c r="E33" i="15"/>
  <c r="E30" i="15"/>
  <c r="D34" i="15"/>
  <c r="E31" i="15"/>
  <c r="G5" i="24"/>
  <c r="I37" i="24"/>
  <c r="I42" i="24"/>
  <c r="G30" i="24"/>
  <c r="G28" i="24"/>
  <c r="I24" i="24"/>
  <c r="G15" i="24"/>
  <c r="G19" i="24"/>
  <c r="G17" i="24"/>
  <c r="G16" i="24"/>
  <c r="G22" i="24"/>
  <c r="G21" i="24"/>
  <c r="G18" i="24"/>
  <c r="I12" i="24"/>
  <c r="G7" i="24"/>
  <c r="G10" i="24"/>
  <c r="G9" i="24"/>
  <c r="K41" i="1"/>
  <c r="K21" i="1"/>
  <c r="E34" i="15" l="1"/>
  <c r="G27" i="24"/>
  <c r="I27" i="24" s="1"/>
  <c r="J27" i="24" s="1"/>
  <c r="G29" i="24"/>
  <c r="I29" i="24" s="1"/>
  <c r="J29" i="24" s="1"/>
  <c r="G32" i="24"/>
  <c r="I32" i="24" s="1"/>
  <c r="J32" i="24" s="1"/>
  <c r="G31" i="24"/>
  <c r="I31" i="24" s="1"/>
  <c r="J31" i="24" s="1"/>
  <c r="G8" i="24"/>
  <c r="I8" i="24" s="1"/>
  <c r="J8" i="24" s="1"/>
  <c r="G20" i="24"/>
  <c r="I20" i="24" s="1"/>
  <c r="J20" i="24" s="1"/>
  <c r="G4" i="24"/>
  <c r="I4" i="24" s="1"/>
  <c r="G6" i="24"/>
  <c r="I6" i="24" s="1"/>
  <c r="J6" i="24" s="1"/>
  <c r="I40" i="24"/>
  <c r="J40" i="24" s="1"/>
  <c r="I5" i="24"/>
  <c r="J5" i="24" s="1"/>
  <c r="I7" i="24"/>
  <c r="J7" i="24" s="1"/>
  <c r="I30" i="24"/>
  <c r="J30" i="24" s="1"/>
  <c r="I17" i="24"/>
  <c r="J17" i="24" s="1"/>
  <c r="I39" i="24"/>
  <c r="J39" i="24" s="1"/>
  <c r="I28" i="24"/>
  <c r="J28" i="24" s="1"/>
  <c r="I9" i="24"/>
  <c r="J9" i="24" s="1"/>
  <c r="I18" i="24"/>
  <c r="J18" i="24" s="1"/>
  <c r="I19" i="24"/>
  <c r="J19" i="24" s="1"/>
  <c r="I38" i="24"/>
  <c r="J38" i="24" s="1"/>
  <c r="I21" i="24"/>
  <c r="J21" i="24" s="1"/>
  <c r="I15" i="24"/>
  <c r="I36" i="24"/>
  <c r="I41" i="24"/>
  <c r="J41" i="24" s="1"/>
  <c r="I16" i="24"/>
  <c r="J16" i="24" s="1"/>
  <c r="J37" i="24"/>
  <c r="I10" i="24"/>
  <c r="J10" i="24" s="1"/>
  <c r="I22" i="24"/>
  <c r="J22" i="24" s="1"/>
  <c r="J42" i="24"/>
  <c r="K78" i="1"/>
  <c r="L78" i="1" s="1"/>
  <c r="K81" i="1"/>
  <c r="L81" i="1" s="1"/>
  <c r="K80" i="1"/>
  <c r="L80" i="1" s="1"/>
  <c r="J33" i="24" l="1"/>
  <c r="L17" i="24"/>
  <c r="K17" i="24"/>
  <c r="L38" i="24"/>
  <c r="K38" i="24"/>
  <c r="L5" i="24"/>
  <c r="K5" i="24"/>
  <c r="L37" i="24"/>
  <c r="K37" i="24"/>
  <c r="L18" i="24"/>
  <c r="K18" i="24"/>
  <c r="L16" i="24"/>
  <c r="K16" i="24"/>
  <c r="L6" i="24"/>
  <c r="K6" i="24"/>
  <c r="L39" i="24"/>
  <c r="K39" i="24"/>
  <c r="L21" i="24"/>
  <c r="K21" i="24"/>
  <c r="L30" i="24"/>
  <c r="K30" i="24"/>
  <c r="L31" i="24"/>
  <c r="K31" i="24"/>
  <c r="L8" i="24"/>
  <c r="K8" i="24"/>
  <c r="L7" i="24"/>
  <c r="K7" i="24"/>
  <c r="L10" i="24"/>
  <c r="K10" i="24"/>
  <c r="L41" i="24"/>
  <c r="K41" i="24"/>
  <c r="L28" i="24"/>
  <c r="K28" i="24"/>
  <c r="L42" i="24"/>
  <c r="K42" i="24"/>
  <c r="L22" i="24"/>
  <c r="K22" i="24"/>
  <c r="L32" i="24"/>
  <c r="K32" i="24"/>
  <c r="L19" i="24"/>
  <c r="K19" i="24"/>
  <c r="L40" i="24"/>
  <c r="K40" i="24"/>
  <c r="L29" i="24"/>
  <c r="K29" i="24"/>
  <c r="L9" i="24"/>
  <c r="K9" i="24"/>
  <c r="L20" i="24"/>
  <c r="K20" i="24"/>
  <c r="N78" i="1"/>
  <c r="P78" i="1"/>
  <c r="O78" i="1"/>
  <c r="M78" i="1"/>
  <c r="P80" i="1"/>
  <c r="O80" i="1"/>
  <c r="N80" i="1"/>
  <c r="M80" i="1"/>
  <c r="O81" i="1"/>
  <c r="N81" i="1"/>
  <c r="M81" i="1"/>
  <c r="P81" i="1"/>
  <c r="I23" i="24"/>
  <c r="I33" i="24"/>
  <c r="I11" i="24"/>
  <c r="J36" i="24"/>
  <c r="I43" i="24"/>
  <c r="J4" i="24"/>
  <c r="J15" i="24"/>
  <c r="K76" i="1"/>
  <c r="L76" i="1" s="1"/>
  <c r="K71" i="1"/>
  <c r="L71" i="1" s="1"/>
  <c r="K73" i="1"/>
  <c r="L73" i="1" s="1"/>
  <c r="K79" i="1"/>
  <c r="L79" i="1" s="1"/>
  <c r="K70" i="1"/>
  <c r="L70" i="1" s="1"/>
  <c r="K75" i="1"/>
  <c r="L75" i="1" s="1"/>
  <c r="K74" i="1"/>
  <c r="L74" i="1" s="1"/>
  <c r="K77" i="1"/>
  <c r="L77" i="1" s="1"/>
  <c r="K69" i="1"/>
  <c r="L69" i="1" s="1"/>
  <c r="K68" i="1"/>
  <c r="L68" i="1" s="1"/>
  <c r="K72" i="1"/>
  <c r="L72" i="1" s="1"/>
  <c r="K67" i="1"/>
  <c r="J23" i="24" l="1"/>
  <c r="L15" i="24"/>
  <c r="L23" i="24" s="1"/>
  <c r="D14" i="32" s="1"/>
  <c r="K15" i="24"/>
  <c r="K23" i="24" s="1"/>
  <c r="C14" i="32" s="1"/>
  <c r="L36" i="24"/>
  <c r="L43" i="24" s="1"/>
  <c r="D16" i="32" s="1"/>
  <c r="K36" i="24"/>
  <c r="K43" i="24" s="1"/>
  <c r="C16" i="32" s="1"/>
  <c r="L27" i="24"/>
  <c r="L33" i="24" s="1"/>
  <c r="D15" i="32" s="1"/>
  <c r="K27" i="24"/>
  <c r="K33" i="24" s="1"/>
  <c r="C15" i="32" s="1"/>
  <c r="J11" i="24"/>
  <c r="L4" i="24"/>
  <c r="L11" i="24" s="1"/>
  <c r="K4" i="24"/>
  <c r="K11" i="24" s="1"/>
  <c r="P69" i="1"/>
  <c r="O69" i="1"/>
  <c r="N69" i="1"/>
  <c r="M69" i="1"/>
  <c r="P76" i="1"/>
  <c r="O76" i="1"/>
  <c r="N76" i="1"/>
  <c r="M76" i="1"/>
  <c r="P77" i="1"/>
  <c r="O77" i="1"/>
  <c r="N77" i="1"/>
  <c r="M77" i="1"/>
  <c r="P70" i="1"/>
  <c r="O70" i="1"/>
  <c r="N70" i="1"/>
  <c r="M70" i="1"/>
  <c r="P68" i="1"/>
  <c r="O68" i="1"/>
  <c r="N68" i="1"/>
  <c r="M68" i="1"/>
  <c r="N79" i="1"/>
  <c r="M79" i="1"/>
  <c r="O79" i="1"/>
  <c r="P79" i="1"/>
  <c r="N73" i="1"/>
  <c r="M73" i="1"/>
  <c r="P73" i="1"/>
  <c r="O73" i="1"/>
  <c r="P74" i="1"/>
  <c r="O74" i="1"/>
  <c r="N74" i="1"/>
  <c r="M74" i="1"/>
  <c r="N75" i="1"/>
  <c r="M75" i="1"/>
  <c r="O75" i="1"/>
  <c r="P75" i="1"/>
  <c r="P72" i="1"/>
  <c r="O72" i="1"/>
  <c r="N72" i="1"/>
  <c r="M72" i="1"/>
  <c r="N71" i="1"/>
  <c r="O71" i="1"/>
  <c r="M71" i="1"/>
  <c r="P71" i="1"/>
  <c r="J43" i="24"/>
  <c r="L67" i="1"/>
  <c r="K82" i="1"/>
  <c r="J48" i="24"/>
  <c r="D26" i="15" s="1"/>
  <c r="F53" i="1"/>
  <c r="F52" i="1"/>
  <c r="F51" i="1"/>
  <c r="F50" i="1"/>
  <c r="F49" i="1"/>
  <c r="F48" i="1"/>
  <c r="F47" i="1"/>
  <c r="F46" i="1"/>
  <c r="F45" i="1"/>
  <c r="F4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D4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F27" i="1"/>
  <c r="F31" i="1"/>
  <c r="F26" i="1"/>
  <c r="F24" i="1"/>
  <c r="F33" i="1"/>
  <c r="F28" i="1"/>
  <c r="F29" i="1"/>
  <c r="F30" i="1"/>
  <c r="F25" i="1"/>
  <c r="F32" i="1"/>
  <c r="F11" i="1"/>
  <c r="F7" i="1"/>
  <c r="F6" i="1"/>
  <c r="F9" i="1"/>
  <c r="F10" i="1"/>
  <c r="F13" i="1"/>
  <c r="F4" i="1"/>
  <c r="F5" i="1"/>
  <c r="F12" i="1"/>
  <c r="F8" i="1"/>
  <c r="D27" i="1"/>
  <c r="D34" i="1"/>
  <c r="D35" i="1"/>
  <c r="D26" i="1"/>
  <c r="D24" i="1"/>
  <c r="D28" i="1"/>
  <c r="D29" i="1"/>
  <c r="D37" i="1"/>
  <c r="D30" i="1"/>
  <c r="D25" i="1"/>
  <c r="D7" i="1"/>
  <c r="D6" i="1"/>
  <c r="D15" i="1"/>
  <c r="D9" i="1"/>
  <c r="D17" i="1"/>
  <c r="D14" i="1"/>
  <c r="D10" i="1"/>
  <c r="D4" i="1"/>
  <c r="D5" i="1"/>
  <c r="D8" i="1"/>
  <c r="C12" i="1"/>
  <c r="C31" i="1"/>
  <c r="C24" i="1"/>
  <c r="C33" i="1"/>
  <c r="C39" i="1"/>
  <c r="C38" i="1"/>
  <c r="C29" i="1"/>
  <c r="C37" i="1"/>
  <c r="C30" i="1"/>
  <c r="C32" i="1"/>
  <c r="C19" i="1"/>
  <c r="C11" i="1"/>
  <c r="C18" i="1"/>
  <c r="C9" i="1"/>
  <c r="C17" i="1"/>
  <c r="C10" i="1"/>
  <c r="C13" i="1"/>
  <c r="C4" i="1"/>
  <c r="E27" i="1"/>
  <c r="E34" i="1"/>
  <c r="E35" i="1"/>
  <c r="E26" i="1"/>
  <c r="E24" i="1"/>
  <c r="E28" i="1"/>
  <c r="E29" i="1"/>
  <c r="E30" i="1"/>
  <c r="E25" i="1"/>
  <c r="E36" i="1"/>
  <c r="E8" i="1"/>
  <c r="E16" i="1"/>
  <c r="E7" i="1"/>
  <c r="E6" i="1"/>
  <c r="E15" i="1"/>
  <c r="E9" i="1"/>
  <c r="E14" i="1"/>
  <c r="E10" i="1"/>
  <c r="E4" i="1"/>
  <c r="E5" i="1"/>
  <c r="J49" i="24" l="1"/>
  <c r="E26" i="15" s="1"/>
  <c r="L82" i="1"/>
  <c r="N67" i="1"/>
  <c r="N82" i="1" s="1"/>
  <c r="D8" i="32" s="1"/>
  <c r="M67" i="1"/>
  <c r="M82" i="1" s="1"/>
  <c r="C8" i="32" s="1"/>
  <c r="P67" i="1"/>
  <c r="P82" i="1" s="1"/>
  <c r="F8" i="32" s="1"/>
  <c r="O67" i="1"/>
  <c r="O82" i="1" s="1"/>
  <c r="E8" i="32" s="1"/>
  <c r="D13" i="32"/>
  <c r="D12" i="32"/>
  <c r="C12" i="32"/>
  <c r="C13" i="32"/>
  <c r="I48" i="1"/>
  <c r="K48" i="1" s="1"/>
  <c r="L48" i="1" s="1"/>
  <c r="I49" i="1"/>
  <c r="K49" i="1" s="1"/>
  <c r="L49" i="1" s="1"/>
  <c r="I57" i="1"/>
  <c r="K57" i="1" s="1"/>
  <c r="L57" i="1" s="1"/>
  <c r="I58" i="1"/>
  <c r="K58" i="1" s="1"/>
  <c r="L58" i="1" s="1"/>
  <c r="I46" i="1"/>
  <c r="K46" i="1" s="1"/>
  <c r="L46" i="1" s="1"/>
  <c r="I54" i="1"/>
  <c r="K54" i="1" s="1"/>
  <c r="L54" i="1" s="1"/>
  <c r="I62" i="1"/>
  <c r="K62" i="1" s="1"/>
  <c r="L62" i="1" s="1"/>
  <c r="I61" i="1"/>
  <c r="K61" i="1" s="1"/>
  <c r="L61" i="1" s="1"/>
  <c r="I56" i="1"/>
  <c r="K56" i="1" s="1"/>
  <c r="L56" i="1" s="1"/>
  <c r="I44" i="1"/>
  <c r="K44" i="1" s="1"/>
  <c r="L44" i="1" s="1"/>
  <c r="I52" i="1"/>
  <c r="K52" i="1" s="1"/>
  <c r="L52" i="1" s="1"/>
  <c r="I60" i="1"/>
  <c r="K60" i="1" s="1"/>
  <c r="L60" i="1" s="1"/>
  <c r="I50" i="1"/>
  <c r="K50" i="1" s="1"/>
  <c r="L50" i="1" s="1"/>
  <c r="I53" i="1"/>
  <c r="K53" i="1" s="1"/>
  <c r="L53" i="1" s="1"/>
  <c r="I59" i="1"/>
  <c r="K59" i="1" s="1"/>
  <c r="L59" i="1" s="1"/>
  <c r="I51" i="1"/>
  <c r="K51" i="1" s="1"/>
  <c r="L51" i="1" s="1"/>
  <c r="I45" i="1"/>
  <c r="K45" i="1" s="1"/>
  <c r="L45" i="1" s="1"/>
  <c r="I47" i="1"/>
  <c r="K47" i="1" s="1"/>
  <c r="L47" i="1" s="1"/>
  <c r="I55" i="1"/>
  <c r="K55" i="1" s="1"/>
  <c r="L55" i="1" s="1"/>
  <c r="I63" i="1"/>
  <c r="K63" i="1" s="1"/>
  <c r="L63" i="1" s="1"/>
  <c r="N46" i="1" l="1"/>
  <c r="O46" i="1"/>
  <c r="M46" i="1"/>
  <c r="P46" i="1"/>
  <c r="N60" i="1"/>
  <c r="M60" i="1"/>
  <c r="O60" i="1"/>
  <c r="P60" i="1"/>
  <c r="P53" i="1"/>
  <c r="O53" i="1"/>
  <c r="N53" i="1"/>
  <c r="M53" i="1"/>
  <c r="O58" i="1"/>
  <c r="N58" i="1"/>
  <c r="M58" i="1"/>
  <c r="P58" i="1"/>
  <c r="P57" i="1"/>
  <c r="O57" i="1"/>
  <c r="N57" i="1"/>
  <c r="M57" i="1"/>
  <c r="N52" i="1"/>
  <c r="M52" i="1"/>
  <c r="P52" i="1"/>
  <c r="O52" i="1"/>
  <c r="N56" i="1"/>
  <c r="M56" i="1"/>
  <c r="P56" i="1"/>
  <c r="O56" i="1"/>
  <c r="N54" i="1"/>
  <c r="M54" i="1"/>
  <c r="O54" i="1"/>
  <c r="P54" i="1"/>
  <c r="P63" i="1"/>
  <c r="O63" i="1"/>
  <c r="N63" i="1"/>
  <c r="M63" i="1"/>
  <c r="P47" i="1"/>
  <c r="O47" i="1"/>
  <c r="N47" i="1"/>
  <c r="M47" i="1"/>
  <c r="P49" i="1"/>
  <c r="O49" i="1"/>
  <c r="N49" i="1"/>
  <c r="M49" i="1"/>
  <c r="P61" i="1"/>
  <c r="O61" i="1"/>
  <c r="N61" i="1"/>
  <c r="M61" i="1"/>
  <c r="N50" i="1"/>
  <c r="M50" i="1"/>
  <c r="O50" i="1"/>
  <c r="P50" i="1"/>
  <c r="P55" i="1"/>
  <c r="O55" i="1"/>
  <c r="N55" i="1"/>
  <c r="M55" i="1"/>
  <c r="N44" i="1"/>
  <c r="M44" i="1"/>
  <c r="O44" i="1"/>
  <c r="P44" i="1"/>
  <c r="P45" i="1"/>
  <c r="O45" i="1"/>
  <c r="N45" i="1"/>
  <c r="M45" i="1"/>
  <c r="N48" i="1"/>
  <c r="M48" i="1"/>
  <c r="P48" i="1"/>
  <c r="O48" i="1"/>
  <c r="P51" i="1"/>
  <c r="O51" i="1"/>
  <c r="N51" i="1"/>
  <c r="M51" i="1"/>
  <c r="P59" i="1"/>
  <c r="O59" i="1"/>
  <c r="N59" i="1"/>
  <c r="M59" i="1"/>
  <c r="N62" i="1"/>
  <c r="M62" i="1"/>
  <c r="P62" i="1"/>
  <c r="O62" i="1"/>
  <c r="L64" i="1"/>
  <c r="K64" i="1"/>
  <c r="N64" i="1" l="1"/>
  <c r="D7" i="32" s="1"/>
  <c r="P64" i="1"/>
  <c r="F7" i="32" s="1"/>
  <c r="O64" i="1"/>
  <c r="E7" i="32" s="1"/>
  <c r="M64" i="1"/>
  <c r="C7" i="32" s="1"/>
  <c r="I14" i="1"/>
  <c r="K14" i="1" s="1"/>
  <c r="L14" i="1" s="1"/>
  <c r="I5" i="1"/>
  <c r="K5" i="1" s="1"/>
  <c r="L5" i="1" s="1"/>
  <c r="I24" i="1"/>
  <c r="K24" i="1" s="1"/>
  <c r="I29" i="1"/>
  <c r="K29" i="1" s="1"/>
  <c r="L29" i="1" s="1"/>
  <c r="I37" i="1"/>
  <c r="K37" i="1" s="1"/>
  <c r="L37" i="1" s="1"/>
  <c r="I30" i="1"/>
  <c r="K30" i="1" s="1"/>
  <c r="L30" i="1" s="1"/>
  <c r="I9" i="1"/>
  <c r="K9" i="1" s="1"/>
  <c r="L9" i="1" s="1"/>
  <c r="I10" i="1"/>
  <c r="K10" i="1" s="1"/>
  <c r="L10" i="1" s="1"/>
  <c r="I12" i="1"/>
  <c r="K12" i="1" s="1"/>
  <c r="L12" i="1" s="1"/>
  <c r="I36" i="1"/>
  <c r="K36" i="1" s="1"/>
  <c r="L36" i="1" s="1"/>
  <c r="I25" i="1"/>
  <c r="K25" i="1" s="1"/>
  <c r="L25" i="1" s="1"/>
  <c r="I28" i="1"/>
  <c r="K28" i="1" s="1"/>
  <c r="L28" i="1" s="1"/>
  <c r="I26" i="1"/>
  <c r="K26" i="1" s="1"/>
  <c r="L26" i="1" s="1"/>
  <c r="I35" i="1"/>
  <c r="K35" i="1" s="1"/>
  <c r="L35" i="1" s="1"/>
  <c r="I34" i="1"/>
  <c r="K34" i="1" s="1"/>
  <c r="L34" i="1" s="1"/>
  <c r="I27" i="1"/>
  <c r="K27" i="1" s="1"/>
  <c r="L27" i="1" s="1"/>
  <c r="I32" i="1"/>
  <c r="K32" i="1" s="1"/>
  <c r="L32" i="1" s="1"/>
  <c r="I8" i="1"/>
  <c r="K8" i="1" s="1"/>
  <c r="L8" i="1" s="1"/>
  <c r="I15" i="1"/>
  <c r="K15" i="1" s="1"/>
  <c r="L15" i="1" s="1"/>
  <c r="I6" i="1"/>
  <c r="K6" i="1" s="1"/>
  <c r="L6" i="1" s="1"/>
  <c r="I7" i="1"/>
  <c r="K7" i="1" s="1"/>
  <c r="L7" i="1" s="1"/>
  <c r="I16" i="1"/>
  <c r="K16" i="1" s="1"/>
  <c r="L16" i="1" s="1"/>
  <c r="I31" i="1"/>
  <c r="K31" i="1" s="1"/>
  <c r="L31" i="1" s="1"/>
  <c r="I33" i="1"/>
  <c r="K33" i="1" s="1"/>
  <c r="L33" i="1" s="1"/>
  <c r="I39" i="1"/>
  <c r="K39" i="1" s="1"/>
  <c r="L39" i="1" s="1"/>
  <c r="I38" i="1"/>
  <c r="K38" i="1" s="1"/>
  <c r="L38" i="1" s="1"/>
  <c r="I19" i="1"/>
  <c r="K19" i="1" s="1"/>
  <c r="L19" i="1" s="1"/>
  <c r="I11" i="1"/>
  <c r="K11" i="1" s="1"/>
  <c r="L11" i="1" s="1"/>
  <c r="I18" i="1"/>
  <c r="K18" i="1" s="1"/>
  <c r="L18" i="1" s="1"/>
  <c r="I13" i="1"/>
  <c r="K13" i="1" s="1"/>
  <c r="L13" i="1" s="1"/>
  <c r="P36" i="1" l="1"/>
  <c r="O36" i="1"/>
  <c r="N36" i="1"/>
  <c r="M36" i="1"/>
  <c r="O16" i="1"/>
  <c r="M16" i="1"/>
  <c r="P16" i="1"/>
  <c r="N16" i="1"/>
  <c r="P8" i="1"/>
  <c r="M8" i="1"/>
  <c r="O8" i="1"/>
  <c r="N8" i="1"/>
  <c r="P25" i="1"/>
  <c r="M25" i="1"/>
  <c r="N25" i="1"/>
  <c r="O25" i="1"/>
  <c r="P14" i="1"/>
  <c r="M14" i="1"/>
  <c r="O14" i="1"/>
  <c r="N14" i="1"/>
  <c r="P15" i="1"/>
  <c r="O15" i="1"/>
  <c r="M15" i="1"/>
  <c r="N15" i="1"/>
  <c r="P34" i="1"/>
  <c r="N34" i="1"/>
  <c r="M34" i="1"/>
  <c r="O34" i="1"/>
  <c r="P27" i="1"/>
  <c r="M27" i="1"/>
  <c r="O27" i="1"/>
  <c r="N27" i="1"/>
  <c r="P5" i="1"/>
  <c r="O5" i="1"/>
  <c r="N5" i="1"/>
  <c r="M5" i="1"/>
  <c r="P35" i="1"/>
  <c r="O35" i="1"/>
  <c r="N35" i="1"/>
  <c r="M35" i="1"/>
  <c r="O26" i="1"/>
  <c r="P26" i="1"/>
  <c r="N26" i="1"/>
  <c r="M26" i="1"/>
  <c r="P7" i="1"/>
  <c r="O7" i="1"/>
  <c r="N7" i="1"/>
  <c r="M7" i="1"/>
  <c r="P6" i="1"/>
  <c r="N6" i="1"/>
  <c r="M6" i="1"/>
  <c r="O6" i="1"/>
  <c r="P28" i="1"/>
  <c r="O28" i="1"/>
  <c r="N28" i="1"/>
  <c r="M28" i="1"/>
  <c r="N30" i="1"/>
  <c r="M30" i="1"/>
  <c r="O30" i="1"/>
  <c r="P30" i="1"/>
  <c r="P29" i="1"/>
  <c r="O29" i="1"/>
  <c r="N29" i="1"/>
  <c r="M29" i="1"/>
  <c r="P39" i="1"/>
  <c r="O39" i="1"/>
  <c r="N39" i="1"/>
  <c r="M39" i="1"/>
  <c r="N32" i="1"/>
  <c r="M32" i="1"/>
  <c r="P32" i="1"/>
  <c r="O32" i="1"/>
  <c r="N12" i="1"/>
  <c r="M12" i="1"/>
  <c r="O12" i="1"/>
  <c r="P12" i="1"/>
  <c r="O18" i="1"/>
  <c r="N18" i="1"/>
  <c r="M18" i="1"/>
  <c r="P18" i="1"/>
  <c r="P37" i="1"/>
  <c r="O37" i="1"/>
  <c r="N37" i="1"/>
  <c r="M37" i="1"/>
  <c r="P33" i="1"/>
  <c r="O33" i="1"/>
  <c r="N33" i="1"/>
  <c r="M33" i="1"/>
  <c r="P11" i="1"/>
  <c r="O11" i="1"/>
  <c r="N11" i="1"/>
  <c r="M11" i="1"/>
  <c r="P19" i="1"/>
  <c r="O19" i="1"/>
  <c r="N19" i="1"/>
  <c r="M19" i="1"/>
  <c r="P31" i="1"/>
  <c r="O31" i="1"/>
  <c r="N31" i="1"/>
  <c r="M31" i="1"/>
  <c r="N38" i="1"/>
  <c r="M38" i="1"/>
  <c r="P38" i="1"/>
  <c r="O38" i="1"/>
  <c r="N10" i="1"/>
  <c r="M10" i="1"/>
  <c r="O10" i="1"/>
  <c r="P10" i="1"/>
  <c r="P13" i="1"/>
  <c r="O13" i="1"/>
  <c r="N13" i="1"/>
  <c r="M13" i="1"/>
  <c r="P9" i="1"/>
  <c r="N9" i="1"/>
  <c r="M9" i="1"/>
  <c r="O9" i="1"/>
  <c r="K40" i="1"/>
  <c r="L24" i="1"/>
  <c r="I17" i="1"/>
  <c r="K17" i="1" s="1"/>
  <c r="L17" i="1" s="1"/>
  <c r="I4" i="1"/>
  <c r="K4" i="1" s="1"/>
  <c r="P17" i="1" l="1"/>
  <c r="O17" i="1"/>
  <c r="N17" i="1"/>
  <c r="M17" i="1"/>
  <c r="L40" i="1"/>
  <c r="N24" i="1"/>
  <c r="N40" i="1" s="1"/>
  <c r="D6" i="32" s="1"/>
  <c r="O24" i="1"/>
  <c r="O40" i="1" s="1"/>
  <c r="E6" i="32" s="1"/>
  <c r="M24" i="1"/>
  <c r="M40" i="1" s="1"/>
  <c r="C6" i="32" s="1"/>
  <c r="P24" i="1"/>
  <c r="P40" i="1" s="1"/>
  <c r="F6" i="32" s="1"/>
  <c r="L4" i="1"/>
  <c r="K20" i="1"/>
  <c r="B55" i="15"/>
  <c r="B56" i="15"/>
  <c r="B57" i="15"/>
  <c r="B58" i="15"/>
  <c r="B59" i="15"/>
  <c r="L87" i="1" l="1"/>
  <c r="D25" i="15" s="1"/>
  <c r="D29" i="15" s="1"/>
  <c r="E36" i="15" s="1"/>
  <c r="P4" i="1"/>
  <c r="P20" i="1" s="1"/>
  <c r="O4" i="1"/>
  <c r="O20" i="1" s="1"/>
  <c r="N4" i="1"/>
  <c r="N20" i="1" s="1"/>
  <c r="M4" i="1"/>
  <c r="M20" i="1" s="1"/>
  <c r="L20" i="1"/>
  <c r="L88" i="1" s="1"/>
  <c r="E25" i="15" l="1"/>
  <c r="E29" i="15" s="1"/>
  <c r="E37" i="15" s="1"/>
  <c r="B51" i="15" s="1"/>
  <c r="D4" i="32"/>
  <c r="D5" i="32"/>
  <c r="E5" i="32"/>
  <c r="E4" i="32"/>
  <c r="F4" i="32"/>
  <c r="F5" i="32"/>
  <c r="C5" i="32"/>
  <c r="C4" i="32"/>
  <c r="B54" i="15" l="1"/>
  <c r="B52" i="15"/>
  <c r="B50" i="15"/>
  <c r="B53" i="15"/>
  <c r="B60" i="15" l="1"/>
</calcChain>
</file>

<file path=xl/sharedStrings.xml><?xml version="1.0" encoding="utf-8"?>
<sst xmlns="http://schemas.openxmlformats.org/spreadsheetml/2006/main" count="969" uniqueCount="462">
  <si>
    <t>Sayfa</t>
  </si>
  <si>
    <t>Fiyat</t>
  </si>
  <si>
    <t>Adet</t>
  </si>
  <si>
    <t>Tutar</t>
  </si>
  <si>
    <t>Toplam Tutar</t>
  </si>
  <si>
    <t>LİMİT YAYINLARI KURUMSAL SORU BANKALARI</t>
  </si>
  <si>
    <t>Tarih</t>
  </si>
  <si>
    <t>İskonto (%)</t>
  </si>
  <si>
    <t>Ödenecek Tutar</t>
  </si>
  <si>
    <t>Dönem</t>
  </si>
  <si>
    <t xml:space="preserve">EĞİTİM ÜRÜNLERİ TEKLİF / SATIŞ SÖZLEŞMESİ </t>
  </si>
  <si>
    <t>ALICI KURUMA AİT BİLGİLER</t>
  </si>
  <si>
    <t>KURUM ADI / ÜNVANI</t>
  </si>
  <si>
    <t>VERGİ DAİRESİ ve NO</t>
  </si>
  <si>
    <t>YETKİLİ ADI SOYADI</t>
  </si>
  <si>
    <t>ADRES</t>
  </si>
  <si>
    <t>TELEFON / FAKS</t>
  </si>
  <si>
    <r>
      <t xml:space="preserve"> E-POSTA </t>
    </r>
    <r>
      <rPr>
        <b/>
        <u/>
        <sz val="9"/>
        <color indexed="10"/>
        <rFont val="Calibri"/>
        <family val="2"/>
        <charset val="162"/>
      </rPr>
      <t>(Önemli)</t>
    </r>
  </si>
  <si>
    <t>1.</t>
  </si>
  <si>
    <t>2.</t>
  </si>
  <si>
    <t>3.</t>
  </si>
  <si>
    <t>4.</t>
  </si>
  <si>
    <t>5.</t>
  </si>
  <si>
    <t>6.</t>
  </si>
  <si>
    <t>7.</t>
  </si>
  <si>
    <t>8.</t>
  </si>
  <si>
    <t>YAYIN GRUBU</t>
  </si>
  <si>
    <t>TOPLAM TUTAR</t>
  </si>
  <si>
    <t>ÜNİVERSİTE HAZIRLIK ÜRÜNLER</t>
  </si>
  <si>
    <t>11. SINIF ÜRÜNLER</t>
  </si>
  <si>
    <t>10. SINIF ÜRÜNLER</t>
  </si>
  <si>
    <t>9. SINIF ÜRÜNLER</t>
  </si>
  <si>
    <t>8. SINIF ÜRÜNLER</t>
  </si>
  <si>
    <t>7. SINIF ÜRÜNLER</t>
  </si>
  <si>
    <t>6. SINIF ÜRÜNLER</t>
  </si>
  <si>
    <t>5. SINIF ÜRÜNLER</t>
  </si>
  <si>
    <t>AÇIKLAMALAR</t>
  </si>
  <si>
    <t>KDV DAHİL</t>
  </si>
  <si>
    <t>ALICI KURUM YETKİLİSİ</t>
  </si>
  <si>
    <t>SATICI KURUM YETKİLİSİ</t>
  </si>
  <si>
    <t>İSİM / İMZA / KAŞE</t>
  </si>
  <si>
    <t>Set Dışı Sipariş Adeti</t>
  </si>
  <si>
    <t>9.</t>
  </si>
  <si>
    <t>10.</t>
  </si>
  <si>
    <t>No:35/2 B Blok Üsküdar/İSTANBUL</t>
  </si>
  <si>
    <t>LİMİT BASIM YAYIN EĞİTİM ÖĞRETİM SANAYİ TİCARET LTD. ŞTİ.</t>
  </si>
  <si>
    <t>BARKOD</t>
  </si>
  <si>
    <t>YAYIN BEDELİ GENEL TOPLAM :</t>
  </si>
  <si>
    <t>YAYIN BEDELİ ÖDENECEK TUTAR :</t>
  </si>
  <si>
    <t>TAKSİT SAYISI :</t>
  </si>
  <si>
    <r>
      <rPr>
        <b/>
        <sz val="12"/>
        <color rgb="FFFF0000"/>
        <rFont val="Calibri"/>
        <family val="2"/>
        <charset val="162"/>
      </rPr>
      <t>SEVKİYAT BİLGİSİ :</t>
    </r>
    <r>
      <rPr>
        <b/>
        <sz val="12"/>
        <rFont val="Calibri"/>
        <family val="2"/>
        <charset val="162"/>
      </rPr>
      <t xml:space="preserve"> KARGO, AMBAR, ELDEN TESLİM</t>
    </r>
  </si>
  <si>
    <r>
      <rPr>
        <b/>
        <sz val="12"/>
        <color rgb="FFFF0000"/>
        <rFont val="Calibri"/>
        <family val="2"/>
        <charset val="162"/>
      </rPr>
      <t xml:space="preserve">ŞİRKET ÜNVANI : </t>
    </r>
    <r>
      <rPr>
        <b/>
        <sz val="12"/>
        <rFont val="Calibri"/>
        <family val="2"/>
        <charset val="162"/>
      </rPr>
      <t xml:space="preserve"> LİMİT BASIM YAYIN EĞİTİM ÖĞRETİM SANAYİ TİCARET LTD. ŞTİ.</t>
    </r>
  </si>
  <si>
    <r>
      <rPr>
        <b/>
        <sz val="12"/>
        <color rgb="FFFF0000"/>
        <rFont val="Calibri"/>
        <family val="2"/>
        <charset val="162"/>
      </rPr>
      <t>ŞİRKET BİLGİLERİ :</t>
    </r>
    <r>
      <rPr>
        <b/>
        <sz val="12"/>
        <rFont val="Calibri"/>
        <family val="2"/>
        <charset val="162"/>
      </rPr>
      <t xml:space="preserve"> Altunizade Mahallesi Kısıklı Caddesi Aksel İş Merkezi</t>
    </r>
  </si>
  <si>
    <t>Üsküdar VD : 6090463849   Telefon : 0216 317 03 23</t>
  </si>
  <si>
    <r>
      <rPr>
        <b/>
        <sz val="12"/>
        <color rgb="FFFF0000"/>
        <rFont val="Calibri"/>
        <family val="2"/>
        <charset val="162"/>
      </rPr>
      <t>HESAP BİLGİLERİ :</t>
    </r>
    <r>
      <rPr>
        <b/>
        <sz val="12"/>
        <rFont val="Calibri"/>
        <family val="2"/>
        <charset val="162"/>
      </rPr>
      <t xml:space="preserve"> İŞ BANKASI  ÖRNEK MAH./ATAŞEHİR</t>
    </r>
  </si>
  <si>
    <t>Şube : 1264 Hesap No : 0081225</t>
  </si>
  <si>
    <t>İBAN NO : TR64 0006 4000 0011 2640 0812 25</t>
  </si>
  <si>
    <t>ÖDENMESİ GEREKEN</t>
  </si>
  <si>
    <t>ÖDEME ŞEKLİ</t>
  </si>
  <si>
    <t>ÖDEME TARİHİ</t>
  </si>
  <si>
    <t>LİMİT 9.SINIF KİMYA KONU ANLATIM FÖYLERİ</t>
  </si>
  <si>
    <t>LİMİT 9.SINIF BİYOLOJİ KONU ANLATIM FÖYLERİ</t>
  </si>
  <si>
    <t>LİMİT 9.SINIF FİZİK KONU ANLATIM FÖYLERİ</t>
  </si>
  <si>
    <t>LİMİT 9.SINIF TARİH ANLATIM KONU FÖYLERİ</t>
  </si>
  <si>
    <t>LİMİT 9.SINIF COĞRAFYA KONU ANLATIM FÖYLERİ</t>
  </si>
  <si>
    <t>LİMİT 9.SINIF MATEMATİK KONU ANLATIM FÖYLERİ</t>
  </si>
  <si>
    <t>LİMİT 9.SINIF TÜRK DİLİ VE EDEBİYATI KONU ANLATIM FÖYLERİ</t>
  </si>
  <si>
    <t>LİMİT 9.SINIF KİMYA SORU BANKASI</t>
  </si>
  <si>
    <t>LİMİT 9.SINIF BİYOLOJİ SORU BANKASI</t>
  </si>
  <si>
    <t>LİMİT 9.SINIF FİZİK SORU BANKASI</t>
  </si>
  <si>
    <t>LİMİT 9.SINIF TARİH SORU BANKASI</t>
  </si>
  <si>
    <t>LİMİT 9.SINIF COĞRAFYA SORU BANKASI</t>
  </si>
  <si>
    <t>LİMİT 9.SINIF MATEMATİK SORU BANKASI</t>
  </si>
  <si>
    <t>LİMİT 9.SINIF TÜRK DİLİ VE EDEBİYATI SORU BANKASI</t>
  </si>
  <si>
    <t>LİMİT 10.SINIF KİMYA KONU ANLATIM FÖYLERİ</t>
  </si>
  <si>
    <t>LİMİT 10.SINIF BİYOLOJİ KONU ANLATIM FÖYLERİ</t>
  </si>
  <si>
    <t>LİMİT 10.SINIF FİZİK KONU ANLATIM FÖYLERİ</t>
  </si>
  <si>
    <t>LİMİT 10.SINIF TARİH KONU ANLATIM FÖYLERİ</t>
  </si>
  <si>
    <t>LİMİT 10.SINIF COĞRAFYA KONU ANLATIM FÖYLERİ</t>
  </si>
  <si>
    <t>LİMİT 10.SINIF MATEMATİK KONU ANLATIM FÖYLERİ</t>
  </si>
  <si>
    <t>LİMİT 10.SINIF TÜRK DİLİ VE EDEBİYATI KONU ANLATIM FÖYLERİ</t>
  </si>
  <si>
    <t>LİMİT 10.SINIF KİMYA SORU BANKASI</t>
  </si>
  <si>
    <t>LİMİT 10.SINIF BİYOLOJİ SORU BANKASI</t>
  </si>
  <si>
    <t>LİMİT 10.SINIF FİZİK SORU BANKASI</t>
  </si>
  <si>
    <t>LİMİT 10.SINIF TARİH SORU BANKASI</t>
  </si>
  <si>
    <t>LİMİT 10.SINIF COĞRAFYA SORU BANKASI</t>
  </si>
  <si>
    <t>LİMİT 10.SINIF MATEMATİK SORU BANKASI</t>
  </si>
  <si>
    <t>LİMİT 10.SINIF TÜRK DİLİ VE EDEBİYATI SORU BANKASI</t>
  </si>
  <si>
    <t>LİMİT 11.SINIF MATEMATİK KONU ANLATIM FÖYLERİ</t>
  </si>
  <si>
    <t>LİMİT 11.SINIF TÜRK DİLİ VE EDEBİYATI KONU ANLATIM FÖYLERİ</t>
  </si>
  <si>
    <t>LİMİT 11.SINIF TARİH KONU ANLATIM FÖYLERİ</t>
  </si>
  <si>
    <t>LİMİT 11.SINIF COĞRAFYA KONU ANLATIM FÖYLERİ</t>
  </si>
  <si>
    <t>LİMİT 11.SINIF MATEMATİK SORU BANKASI</t>
  </si>
  <si>
    <t>LİMİT 11.SINIF TÜRK DİLİ VE EDEBİYATI SORU BANKASI</t>
  </si>
  <si>
    <t>LİMİT 11.SINIF TARİH SORU BANKASI</t>
  </si>
  <si>
    <t>LİMİT 11.SINIF COĞRAFYA SORU BANKASI</t>
  </si>
  <si>
    <t>LİMİT 11.SINIF KİMYA KONU ANLATIM FÖYLERİ</t>
  </si>
  <si>
    <t>LİMİT 11.SINIF BİYOLOJİ KONU ANLATIM FÖYLERİ</t>
  </si>
  <si>
    <t>LİMİT 11.SINIF FİZİK KONU ANLATIM FÖYLERİ</t>
  </si>
  <si>
    <t>LİMİT 11.SINIF KİMYA SORU BANKASI</t>
  </si>
  <si>
    <t>LİMİT 11.SINIF BİYOLOJİ SORU BANKASI</t>
  </si>
  <si>
    <t>LİMİT 11.SINIF FİZİK SORU BANKASI</t>
  </si>
  <si>
    <t>LİMİT KURUMSAL TYT-AYT DİN KÜL. VE A. BİL. KONU ANLATIM KİTABI</t>
  </si>
  <si>
    <t>LİMİT KURUMSAL TYT-AYT TARİH KONU ANLATIM FÖYLERİ</t>
  </si>
  <si>
    <t>LİMİT KURUMSAL TYT TÜRKÇE KONU ANLATIM FÖYLERİ</t>
  </si>
  <si>
    <t>LİMİT KURUMSAL TYT-AYT GEOMETRİ KONU ANLATIM FÖYLERİ</t>
  </si>
  <si>
    <t>LİMİT KURUMSAL AYT EDEBİYAT KONU ANLATIM FÖYLERİ</t>
  </si>
  <si>
    <t>LİMİT KURUMSAL AYT COĞRAFYA KONU ANLATIM FÖYLERİ</t>
  </si>
  <si>
    <t>LİMİT KURUMSAL TYT COĞRAFYA KONU ANLATIM FÖYLERİ</t>
  </si>
  <si>
    <t>LİMİT KURUMSAL TYT-AYT FELSEFE KONU ANLATIM FÖYLERİ</t>
  </si>
  <si>
    <t>LİMİT KURUMSAL AYT FELSEFE GRUBU KONU ANLATIM KİTABI</t>
  </si>
  <si>
    <t>LİMİT KURUMSAL AYT FELSEFE GRUBU SORU BANKASI</t>
  </si>
  <si>
    <t>LİMİT KURUMSAL TYT-AYT TARİH SORU BANKASI</t>
  </si>
  <si>
    <t>LİMİT KURUMSAL TYT-AYT GEOMETRİ SORU BANKASI</t>
  </si>
  <si>
    <t>LİMİT KURUMSAL TYT-AYT FELSEFE SORU BANKASI</t>
  </si>
  <si>
    <t>LİMİT KURUMSAL TYT TÜRKÇE SORU BANKASI</t>
  </si>
  <si>
    <t>LİMİT KURUMSAL TYT COĞRAFYA SORU BANKASI</t>
  </si>
  <si>
    <t>LİMİT KURUMSAL AYT COĞRAFYA SORU BANKASI</t>
  </si>
  <si>
    <t>LİMİT KURUMSAL AYT EDEBİYAT SORU BANKASI</t>
  </si>
  <si>
    <t>LİMİT KURUMSAL TYT-AYT DİN KÜL.VE A.BİL.SORU BANKASI</t>
  </si>
  <si>
    <t>LİMİT KURUMSAL AYT MATEMATİK KONU ANLATIM FÖYLERİ</t>
  </si>
  <si>
    <t>LİMİT KURUMSAL AYT MATEMATİK SORU BANKASI</t>
  </si>
  <si>
    <t>LİMİT KURUMSAL TYT KİMYA KONU ANLATIM FÖYLERİ</t>
  </si>
  <si>
    <t>LİMİT KURUMSAL TYT-AYT BİYOLOJİ KONU ANLATIM FÖYLERİ</t>
  </si>
  <si>
    <t>LİMİT KURUMSAL AYT FİZİK KONU ANLATIM FÖYLERİ</t>
  </si>
  <si>
    <t>LİMİT KURUMSAL TYT FİZİK KONU ANLATIM FÖYLERİ</t>
  </si>
  <si>
    <t>LİMİT KURUMSAL AYT KİMYA KONU ANLATIM FÖYLERİ</t>
  </si>
  <si>
    <t>LİMİT KURUMSAL TYT KİMYA SORU BANKASI</t>
  </si>
  <si>
    <t>LİMİT KURUMSAL AYT FİZİK SORU BANKASI</t>
  </si>
  <si>
    <t>LİMİT KURUMSAL AYT KİMYA SORU BANKASI</t>
  </si>
  <si>
    <t>LİMİT KURUMSAL TYT-AYT BİYOLOJİ SORU BANKASI</t>
  </si>
  <si>
    <t>LİMİT KURUMSAL TYT FİZİK SORU BANKASI</t>
  </si>
  <si>
    <t>Limit 9.Sınıf Kurumsal Deneme Sınavı - 1</t>
  </si>
  <si>
    <t>Limit 9.Sınıf Kurumsal Deneme Sınavı - 2</t>
  </si>
  <si>
    <t>Limit 9.Sınıf Kurumsal Deneme Sınavı - 3</t>
  </si>
  <si>
    <t>Limit 9.Sınıf Kurumsal Deneme Sınavı - 4</t>
  </si>
  <si>
    <t>Limit 9.Sınıf Kurumsal Deneme Sınavı - 5</t>
  </si>
  <si>
    <t>Limit 9.Sınıf Kurumsal Deneme Sınavı - 6</t>
  </si>
  <si>
    <t>Limit 10.Sınıf Kurumsal Deneme Sınavı - 1</t>
  </si>
  <si>
    <t>Limit 10.Sınıf Kurumsal Deneme Sınavı - 2</t>
  </si>
  <si>
    <t>Limit 10.Sınıf Kurumsal Deneme Sınavı - 3</t>
  </si>
  <si>
    <t>Limit 10.Sınıf Kurumsal Deneme Sınavı - 4</t>
  </si>
  <si>
    <t>Limit 10.Sınıf Kurumsal Deneme Sınavı - 5</t>
  </si>
  <si>
    <t>Limit 10.Sınıf Kurumsal Deneme Sınavı - 6</t>
  </si>
  <si>
    <t>Limit 11.Sınıf Kurumsal Deneme Sınavı - 1</t>
  </si>
  <si>
    <t>Limit 11.Sınıf Kurumsal Deneme Sınavı - 2</t>
  </si>
  <si>
    <t>Limit 11.Sınıf Kurumsal Deneme Sınavı - 3</t>
  </si>
  <si>
    <t>Limit 11.Sınıf Kurumsal Deneme Sınavı - 4</t>
  </si>
  <si>
    <t>Limit 11.Sınıf Kurumsal Deneme Sınavı - 5</t>
  </si>
  <si>
    <t>Limit 11.Sınıf Kurumsal Deneme Sınavı - 6</t>
  </si>
  <si>
    <t>Limit TYT Kurumsal Deneme Sınavı - 1</t>
  </si>
  <si>
    <t>Limit TYT Kurumsal Deneme Sınavı - 2</t>
  </si>
  <si>
    <t>Limit TYT Kurumsal Deneme Sınavı - 3</t>
  </si>
  <si>
    <t>Limit TYT Kurumsal Deneme Sınavı - 4</t>
  </si>
  <si>
    <t>Limit TYT Kurumsal Deneme Sınavı - 5</t>
  </si>
  <si>
    <t>Limit TYT Kurumsal Deneme Sınavı - 6</t>
  </si>
  <si>
    <t>Limit TYT Kurumsal Deneme Sınavı - 7</t>
  </si>
  <si>
    <t>Limit TYT Kurumsal Deneme Sınavı - 8</t>
  </si>
  <si>
    <t>Limit TYT Kurumsal Deneme Sınavı - 9</t>
  </si>
  <si>
    <t>Limit TYT Kurumsal Deneme Sınavı - 10</t>
  </si>
  <si>
    <t>Limit AYT Kurumsal Deneme Sınavı - 1</t>
  </si>
  <si>
    <t>Limit AYT Kurumsal Deneme Sınavı - 2</t>
  </si>
  <si>
    <t>Limit AYT Kurumsal Deneme Sınavı - 3</t>
  </si>
  <si>
    <t>Limit AYT Kurumsal Deneme Sınavı - 4</t>
  </si>
  <si>
    <t>Limit AYT Kurumsal Deneme Sınavı - 5</t>
  </si>
  <si>
    <t>Limit AYT Kurumsal Deneme Sınavı - 6</t>
  </si>
  <si>
    <t>Limit AYT Kurumsal Deneme Sınavı - 7</t>
  </si>
  <si>
    <t>Limit AYT Kurumsal Deneme Sınavı - 8</t>
  </si>
  <si>
    <t>Limit AYT Kurumsal Deneme Sınavı - 9</t>
  </si>
  <si>
    <t>Limit AYT Kurumsal Deneme Sınavı - 10</t>
  </si>
  <si>
    <t>LİMİT YAYINLARI KURUMSAL KONU ANLATIM FÖYLERİ</t>
  </si>
  <si>
    <t>LİMİT YAYINLARI</t>
  </si>
  <si>
    <t>TYT</t>
  </si>
  <si>
    <t>11.SINIF SAY</t>
  </si>
  <si>
    <t>11.SINIF EA</t>
  </si>
  <si>
    <t>10.SINIF</t>
  </si>
  <si>
    <t>9.SINIF</t>
  </si>
  <si>
    <t>8.SINIF</t>
  </si>
  <si>
    <t>7.SINIF</t>
  </si>
  <si>
    <t>6.SINIF</t>
  </si>
  <si>
    <t>5.SINIF</t>
  </si>
  <si>
    <t>Soru Bankası</t>
  </si>
  <si>
    <t>Konu Anlatım Föyleri</t>
  </si>
  <si>
    <t>Deneme Sınavları</t>
  </si>
  <si>
    <t>SAY</t>
  </si>
  <si>
    <t>SÖZ</t>
  </si>
  <si>
    <t>EA</t>
  </si>
  <si>
    <t>12.SINIF SAY</t>
  </si>
  <si>
    <t>12.SINIF EA</t>
  </si>
  <si>
    <t>12.SINIF SÖZ</t>
  </si>
  <si>
    <t>TAM SET</t>
  </si>
  <si>
    <t>Yaprak Test</t>
  </si>
  <si>
    <t>Öğrenci Birim Maliyet</t>
  </si>
  <si>
    <t>YAPRAK TEST</t>
  </si>
  <si>
    <t>LİMİT 8.SINIF DİN KÜL. VE A. BİL. K.A.FÖYLERİ</t>
  </si>
  <si>
    <t>LİMİT 8.SINIF İNGİLİZCE K.A.FÖYLERİ</t>
  </si>
  <si>
    <t>LİMİT 8.SINIF T.C. İNK. T. VE ATA. K.A.FÖYLER</t>
  </si>
  <si>
    <t>LİMİT 8.SINIF FEN BİLİMLER K.A.FÖYLERİ</t>
  </si>
  <si>
    <t>LİMİT 8.SINIF MATEMATİK K.A.FÖYLERİ</t>
  </si>
  <si>
    <t>LİMİT 8.SINIF TÜRKÇE K.A.FÖYLERİ</t>
  </si>
  <si>
    <t>LİMİT 8.SINIF DİN KÜL.VE A. BİL.SORU BANKASI</t>
  </si>
  <si>
    <t>LİMİT 8.SINIF İNGİLİZCE SORU BANKASI</t>
  </si>
  <si>
    <t>LİMİT 8.SINIF T.C. İNK.TAR. VE ATA. SORU BANKASI</t>
  </si>
  <si>
    <t>LİMİT 8.SINIF FEN BİLİMLERİ SORU BANKASI</t>
  </si>
  <si>
    <t>LİMİT 8.SINIF MATEMATİK SORU BANKASI</t>
  </si>
  <si>
    <t>LİMİT 8.SINIF TÜRKÇE SORU BANKASI</t>
  </si>
  <si>
    <t>LİMİT 7.SINIF İNGİLİZCE KONU ANLATIM FÖYLERİ</t>
  </si>
  <si>
    <t>LİMİT 7.SINIF SOSYAL BİLGİLER KONU ANLATIM FÖYLERİ</t>
  </si>
  <si>
    <t>LİMİT 7.SINIF FEN BİLİMLERİ KONU ANLATIM FÖYLERİ</t>
  </si>
  <si>
    <t>LİMİT 7.SINIF MATEMATİK KONU ANLATIM FÖYLERİ</t>
  </si>
  <si>
    <t>LİMİT 7.SINIF TÜRKÇE KONU ANLATIM FÖYLERİ</t>
  </si>
  <si>
    <t>LİMİT 7.SINIF İNGİLİZCE SORU BANKASI</t>
  </si>
  <si>
    <t>LİMİT 7.SINIF SOSYAL BİLGİLER SORU BANKASI</t>
  </si>
  <si>
    <t>LİMİT 7.SINIF FEN BİLİMLERİ SORU BANKASI</t>
  </si>
  <si>
    <t>LİMİT 7.SINIF MATEMATİK SORU BANKASI</t>
  </si>
  <si>
    <t>LİMİT 7.SINIF TÜRKÇE SORU BANKASI</t>
  </si>
  <si>
    <t>LİMİT 6.SINIF İNGİLİZCE KONU ANLATIM FÖYLERİ</t>
  </si>
  <si>
    <t>LİMİT 6.SINIF SOSYAL BİLGİLER KONU ANLATIM FÖYLERİ</t>
  </si>
  <si>
    <t>LİMİT 6.SINIF FEN BİLİMLERİ KONU ANLATIM FÖYLERİ</t>
  </si>
  <si>
    <t>LİMİT 6.SINIF MATEMATİK KONU ANLATIM FÖYLERİ</t>
  </si>
  <si>
    <t>LİMİT 6.SINIF TÜRKÇE KONU ANLATIM FÖYLERİ</t>
  </si>
  <si>
    <t>LİMİT 6.SINIF İNGİLİZCE SORU BANKASI</t>
  </si>
  <si>
    <t>LİMİT 6.SINIF SOSYAL BİLGİLER SORU BANKASI</t>
  </si>
  <si>
    <t>LİMİT 6.SINIF FEN BİLİMLERİ SORU BANKASI</t>
  </si>
  <si>
    <t>LİMİT 6.SINIF MATEMATİK SORU BANKASI</t>
  </si>
  <si>
    <t>LİMİT 6.SINIF TÜRKÇE SORU BANKASI</t>
  </si>
  <si>
    <t>Limit 6.Sınıf Kurumsal Deneme Sınavı - 1</t>
  </si>
  <si>
    <t>Limit 6.Sınıf Kurumsal Deneme Sınavı - 2</t>
  </si>
  <si>
    <t>Limit 6.Sınıf Kurumsal Deneme Sınavı - 3</t>
  </si>
  <si>
    <t>Limit 6.Sınıf Kurumsal Deneme Sınavı - 4</t>
  </si>
  <si>
    <t>Limit 6.Sınıf Kurumsal Deneme Sınavı - 5</t>
  </si>
  <si>
    <t>Limit 6.Sınıf Kurumsal Deneme Sınavı - 6</t>
  </si>
  <si>
    <t>Limit 5.Sınıf Kurumsal Deneme Sınavı - 1</t>
  </si>
  <si>
    <t>Limit 5.Sınıf Kurumsal Deneme Sınavı - 2</t>
  </si>
  <si>
    <t>Limit 5.Sınıf Kurumsal Deneme Sınavı - 3</t>
  </si>
  <si>
    <t>Limit 5.Sınıf Kurumsal Deneme Sınavı - 4</t>
  </si>
  <si>
    <t>Limit 5.Sınıf Kurumsal Deneme Sınavı - 5</t>
  </si>
  <si>
    <t>Limit 5.Sınıf Kurumsal Deneme Sınavı - 6</t>
  </si>
  <si>
    <t>LİMİT 5.SINIF SOSYAL BİLGİLER KONU ANLATIM FÖYLERİ</t>
  </si>
  <si>
    <t>LİMİT 5.SINIF FEN BİLİMLERİ KONU ANLATIM FÖYLERİ</t>
  </si>
  <si>
    <t>LİMİT 5.SINIF MATEMATİK KONU ANLATIM FÖYLERİ</t>
  </si>
  <si>
    <t>LİMİT 5.SINIF TÜRKÇE KONU ANLATIM FÖYLERİ</t>
  </si>
  <si>
    <t>LİMİT 5.SINIF SOSYAL BİLGİLER SORU BANKASI</t>
  </si>
  <si>
    <t>LİMİT 5.SINIF İNGİLİZCE SORU BANKASI</t>
  </si>
  <si>
    <t>LİMİT 5.SINIF FEN BİLİMLERİ SORU BANKASI</t>
  </si>
  <si>
    <t>LİMİT 5.SINIF MATEMATİK SORU BANKASI</t>
  </si>
  <si>
    <t>LİMİT 5.SINIF TÜRKÇE SORU BANKASI</t>
  </si>
  <si>
    <t>İNDİRİM ORANI</t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</si>
  <si>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7.SINIF FİYAT LİSTESİ</t>
    </r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</si>
  <si>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6.SINIF FİYAT LİSTESİ</t>
    </r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</si>
  <si>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5.SINIF FİYAT LİSTESİ</t>
    </r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</si>
  <si>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8.SINIF FİYAT LİSTESİ</t>
    </r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</si>
  <si>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9.SINIF FİYAT LİSTESİ</t>
    </r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</si>
  <si>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10.SINIF FİYAT LİSTESİ</t>
    </r>
  </si>
  <si>
    <t>EA ÖBM</t>
  </si>
  <si>
    <t>SAY ÖBM</t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</si>
  <si>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11.SINIF FİYAT LİSTESİ</t>
    </r>
  </si>
  <si>
    <t>SÖZ ÖBM</t>
  </si>
  <si>
    <t>TYT ÖBM</t>
  </si>
  <si>
    <r>
      <rPr>
        <b/>
        <sz val="15"/>
        <color rgb="FFFF0000"/>
        <rFont val="Calibri"/>
        <family val="2"/>
        <scheme val="minor"/>
      </rPr>
      <t xml:space="preserve">KURUMSAL </t>
    </r>
    <r>
      <rPr>
        <b/>
        <sz val="15"/>
        <color rgb="FF0070C0"/>
        <rFont val="Calibri"/>
        <family val="2"/>
        <scheme val="minor"/>
      </rPr>
      <t>12.SINIF FİYAT LİSTESİ</t>
    </r>
  </si>
  <si>
    <t>GENEL TOPLAM</t>
  </si>
  <si>
    <t>ÖDENECEK TUTAR</t>
  </si>
  <si>
    <t>KURUMSAL ÜNİVERSİTE HAZIRLIK</t>
  </si>
  <si>
    <t>KURUMSAL LİSE</t>
  </si>
  <si>
    <t>ORTAOKUL</t>
  </si>
  <si>
    <t>İNDİRİMLİ TUTAR</t>
  </si>
  <si>
    <t>LİSE</t>
  </si>
  <si>
    <t>YKS</t>
  </si>
  <si>
    <t>TYT MATEMATİK YAPRAK TEST 8'Lİ</t>
  </si>
  <si>
    <t>AYT MATEMATİK YAPRAK TEST 8'Lİ</t>
  </si>
  <si>
    <t>TYT TÜRKÇE YAPRAK TEST 8'Lİ</t>
  </si>
  <si>
    <t>TYT FİZİK YAPRAK TEST 8'Lİ</t>
  </si>
  <si>
    <t>AYT FİZİK YAPRAK TEST 8'Lİ</t>
  </si>
  <si>
    <t>TYT KİMYA YAPRAK TEST 8'Lİ</t>
  </si>
  <si>
    <t>AYT KİMYA YAPRAK TEST 8'Lİ</t>
  </si>
  <si>
    <t>TYT-AYT BİYOLOJİ YAPRAK TEST 8'Lİ</t>
  </si>
  <si>
    <t>TYT-AYT GEOMETRİ YAPRAK TEST 8'Lİ</t>
  </si>
  <si>
    <t>AYT EDEBİYAT YAPRAK TEST 8'Lİ</t>
  </si>
  <si>
    <t>TYT-AYT TARİH YAPRAK TEST 8'Lİ</t>
  </si>
  <si>
    <t>TYT COĞRAFYA YAPRAK TEST 8'Lİ</t>
  </si>
  <si>
    <t>AYT COĞRAFYA YAPRAK TEST 8'Lİ</t>
  </si>
  <si>
    <t>TYT-AYT FELSEFE YAPRAK TEST 8'Lİ</t>
  </si>
  <si>
    <t>AYT FELSEFE GRUBU YAPRAK TEST 8'Lİ</t>
  </si>
  <si>
    <t xml:space="preserve">11.SINIF TÜRK DİLİ VE ED. YAPRAK TEST 8 Lİ </t>
  </si>
  <si>
    <t>11.SINIF MATEMATİK YAPRAK TEST  8 Lİ POŞET</t>
  </si>
  <si>
    <t>11.SINIF KİMYA YAPRAK TEST 8 Lİ POŞET</t>
  </si>
  <si>
    <t>11.SINIF FİZİK YAPRAK TEST 8 Lİ POŞET</t>
  </si>
  <si>
    <t>11.SINIF BİYOLOJİ YAPRAK TEST 8 Lİ POŞET</t>
  </si>
  <si>
    <t>11.SINIF COĞRAFYA YAPRAK TEST 8 Lİ POŞET</t>
  </si>
  <si>
    <t>11.SINIF TARİH YAPRAK TEST 8 Lİ POŞET</t>
  </si>
  <si>
    <t>10.SINIF COĞRAFYA YAPRAK TEST 8'Lİ</t>
  </si>
  <si>
    <t xml:space="preserve">10.SINIF TÜRK DİLİ VE EDEBİYATI YAPRAK TEST </t>
  </si>
  <si>
    <t>10.SINIF TARİH YAPRAK TEST 8'Lİ</t>
  </si>
  <si>
    <t>10.SINIF MATEMATİK YAPRAK TEST 8'Lİ</t>
  </si>
  <si>
    <t>10.SINIF KİMYA YAPRAK TEST 8'Lİ</t>
  </si>
  <si>
    <t>10.SINIF FİZİK YAPRAK TEST 8'Lİ</t>
  </si>
  <si>
    <t>10.SINIF BİYOLOJİ YAPRAK TEST 8'Lİ</t>
  </si>
  <si>
    <t>9.SINIF COĞRAFYA YAPRAK TEST 8'Lİ</t>
  </si>
  <si>
    <t>9.SINIF TÜRK DİLİ VE EDEBİYATI YAPRAK TEST 8</t>
  </si>
  <si>
    <t>9.SINIF TARİH YAPRAK TEST 8'Lİ</t>
  </si>
  <si>
    <t>9.SINIF MATEMATİK YAPRAK TEST 8'Lİ</t>
  </si>
  <si>
    <t>9.SINIF KİMYA YAPRAK TEST 8'Lİ</t>
  </si>
  <si>
    <t>9.SINIF FİZİK YAPRAK TEST 8'Lİ</t>
  </si>
  <si>
    <t>9.SINIF BİYOLOJİ YAPRAK TEST 8'Lİ</t>
  </si>
  <si>
    <t>8.SINIF MATEMATİK YAPRAK TEST - 8 'Lİ KUTU</t>
  </si>
  <si>
    <t>8.SINIF TÜRKÇE YAPRAK TEST - 8 'Lİ KUTU</t>
  </si>
  <si>
    <t>8.SINIF T.C. İNKILAP TARİHİ VE ATATÜRKÇÜLÜK YAPRAK TEST - 8 'Lİ KUTU</t>
  </si>
  <si>
    <t>8.SINIF FEN BİLİMLERİ YAPRAK TEST - 8 'Lİ KUTU</t>
  </si>
  <si>
    <t>8.SINIF İNGİLİZCE YAPRAK TEST - 8 'Lİ KUTU</t>
  </si>
  <si>
    <t>8.SINIF DİN KÜLTÜRÜ VE AHLAK BİLGİSİ YAPRAK TEST - 8 'Lİ KUTU</t>
  </si>
  <si>
    <t>7.SINIF MATEMATİK YAPRAK TEST 8'Lİ</t>
  </si>
  <si>
    <t>7.SINIF TÜRKÇE YAPRAK TEST 8'Lİ</t>
  </si>
  <si>
    <t>7.SINIF SOSYAL BİLGİLER YAPRAK TEST 8'Lİ</t>
  </si>
  <si>
    <t>7.SINIF FEN BİLİMLERİ YAPRAK TEST 8'Lİ</t>
  </si>
  <si>
    <t>7.SINIF İNGİLİZCE YAPRAK TEST 8'Lİ</t>
  </si>
  <si>
    <t>6.SINIF MATEMATİK YAPRAK TEST 8'Lİ</t>
  </si>
  <si>
    <t>6.SINIF TÜRKÇE YAPRAK TEST 8'Lİ</t>
  </si>
  <si>
    <t>6.SINIF SOSYAL BİLGİLER YAPRAK TEST 8'Lİ</t>
  </si>
  <si>
    <t>6.SINIF FEN BİLİMLERİ YAPRAK TEST 8'Lİ</t>
  </si>
  <si>
    <t>6.SINIF İNGİLİZCE YAPRAK TEST 8'Lİ</t>
  </si>
  <si>
    <t>5.SINIF MATEMATİK YAPRAK TEST 8'Lİ</t>
  </si>
  <si>
    <t>5.SINIF TÜRKÇE YAPRAK TEST 8'Lİ</t>
  </si>
  <si>
    <t>5.SINIF SOSYAL BİLGİLER YAPRAK TEST 8'Lİ</t>
  </si>
  <si>
    <t>5.SINIF FEN BİLİMLERİ YAPRAK TEST 8'Lİ</t>
  </si>
  <si>
    <t>5.SINIF İNGİLİZCE YAPRAK TEST 8'Lİ</t>
  </si>
  <si>
    <t>Bu sözleşme yukarıda bilgileri verilen ALICI ile 0609046384900001 mersis nolu LİMİT BASIM YAYIN EĞİTİM ÖĞRETİM SANAYİ TİCARET LİMİTED ŞİRKETİ (LİMİT) arasında imzalanmıştır.</t>
  </si>
  <si>
    <t>LİMİT, sözleşme konusu ürünlerin sayfa sayıları ve fiyatlarında serbestçe değişiklik yapabilir. Sözleşme, fiilen ödemenin yapıldığı tarihte kurulmuş sayılır. 10 gün içerisinde ödeme tam olarak yapılmadığı takdirde bu sözleşme bağlayıcı olmaktan çıkar.</t>
  </si>
  <si>
    <t>Sözleşmeden doğan edimler LİMİT’in merkez adresinde ifa edilir. Sözleşmeden ve ALICI tarafından tanzim edilen ya da ciro edilen kambiyo senetlerinden doğan ihtilaflarla İstanbul Anadolu mahkemeleri ve icra daireleri yetkilidir.</t>
  </si>
  <si>
    <t>LİMİT, ürün teslim tarihlerini ALICI’ya önceden bildirerek değiştirebilir.</t>
  </si>
  <si>
    <t>PİYASA ÜRÜNLERİ</t>
  </si>
  <si>
    <t>ORTAOKUL ARA TOPLAM :</t>
  </si>
  <si>
    <t>PİYASA ARA TOPLAM :</t>
  </si>
  <si>
    <t xml:space="preserve">LİSE ARA TOPLAM : </t>
  </si>
  <si>
    <t>LİMİT YAYINLARI SET SİPARİŞ FORMU</t>
  </si>
  <si>
    <t>PİYASA</t>
  </si>
  <si>
    <r>
      <t xml:space="preserve">KURUMSAL MALİYET TABLOSU </t>
    </r>
    <r>
      <rPr>
        <b/>
        <sz val="11"/>
        <color rgb="FFFF0000"/>
        <rFont val="Calibri"/>
        <family val="2"/>
        <charset val="162"/>
        <scheme val="minor"/>
      </rPr>
      <t>(BİR ÖĞRENCİ İÇİN HESAPLANMIŞTIR)</t>
    </r>
  </si>
  <si>
    <t>LİMİT TYT DİL BİLGİSİ SORU BANKASI</t>
  </si>
  <si>
    <t>LİMİT TYT KİMYA SORU BANKASI</t>
  </si>
  <si>
    <t>LİMİT TYT-AYT GEOMETRİ SORU BANKASI</t>
  </si>
  <si>
    <t>LİMİT TYT TÜRKÇE SORU BANKASI</t>
  </si>
  <si>
    <t>LİMİT TYT COĞRAFYA SORU BANKASI</t>
  </si>
  <si>
    <t>LİMİT AYT MATEMATİK SORU BANKASI</t>
  </si>
  <si>
    <t>LİMİT AYT KİMYA SORU BANKASI</t>
  </si>
  <si>
    <t>LİMİT AYT COĞRAFYA SORU BANKASI</t>
  </si>
  <si>
    <t>LİMİT AYT EDEBİYAT SORU BANKASI</t>
  </si>
  <si>
    <t>LİMİT TYT-AYT BİYOLOJİ SORU BANKASI</t>
  </si>
  <si>
    <t>LİMİT TYT FİZİK SORU BANKASI</t>
  </si>
  <si>
    <t>LİMİT AYT FİZİK SORU BANKASI</t>
  </si>
  <si>
    <t>LİMİT TYT-AYT TARİH SORU BANKASI</t>
  </si>
  <si>
    <t>LİMİT KRONOMETRE PARAGRAF SORU BANKASI</t>
  </si>
  <si>
    <t>LİMİT TYT 4+2 TÜM DERSLER SORU BANKASI</t>
  </si>
  <si>
    <t>LİMİT AYT FKB SORU BANKASI</t>
  </si>
  <si>
    <t>LİMİT TYT  FKB SORU BANKASI</t>
  </si>
  <si>
    <t>LİMİT YAYINLARI TYT-AYT SORU BANKALARI</t>
  </si>
  <si>
    <t>LİMİT TÜRKÇE EL KİTABI</t>
  </si>
  <si>
    <t>LİMİT TYT-AYT TARİH EL KİTABI</t>
  </si>
  <si>
    <t>LİMİT FELSEFE GRUBU EL KİTABI</t>
  </si>
  <si>
    <t>LİMİT FELSEFE-DİN KÜLTÜRÜ EL KİTABI</t>
  </si>
  <si>
    <t>LİMİT EDEBİYAT EL KİTABI</t>
  </si>
  <si>
    <t>LİMİT TYT COĞRAFYA EL KİTABI</t>
  </si>
  <si>
    <t>LİMİT FİZİK EL KİTABI</t>
  </si>
  <si>
    <t>LİMİT KİMYA EL KİTABI</t>
  </si>
  <si>
    <t>LİMİT GEOMETRİ EL KİTABI</t>
  </si>
  <si>
    <t>LİMİT TYT-AYT BİYOLOJİ EL KİTABI</t>
  </si>
  <si>
    <t>Sipariş Adeti</t>
  </si>
  <si>
    <t>LİMİT YAYINLARI TYT-AYT EL KİTAPLARI</t>
  </si>
  <si>
    <t>LİMİT TYT 20' Lİ FEN BİLİMLERİ DENEMELERİ</t>
  </si>
  <si>
    <t>LİMİT TYT 24' LÜ PARAGRAF DENEMELERİ</t>
  </si>
  <si>
    <t xml:space="preserve">LİMİT AYT 24' LÜ TÜRK DİLİ VE EDEBİYATI DENEMELERİ </t>
  </si>
  <si>
    <t xml:space="preserve">LİMİT AYT 15' Lİ MATEMATİK DENEMELERİ </t>
  </si>
  <si>
    <t>LİMİT TYT 15'Lİ MATEMATİK DENEMELERİ</t>
  </si>
  <si>
    <t>LİMİT TYT 20' Lİ SOSYAL BİLİMLER DENEMELERİ</t>
  </si>
  <si>
    <t>LİMİT TYT 15' Lİ TÜRKÇE DENEMELERİ</t>
  </si>
  <si>
    <t>LİMİT YAYINLARI TYT-AYT BRANŞ DENEMELERİ</t>
  </si>
  <si>
    <t>LİMİT YAYINLARI TYT-AYT DENEME SETLERİ</t>
  </si>
  <si>
    <t>LİMİT TYT 5'Lİ DENEME SETİ</t>
  </si>
  <si>
    <t>LİMİT AYT EŞİT AĞIRLIK 5'Lİ DENEME SETİ</t>
  </si>
  <si>
    <t>LİMİT AYT SAYISAL 5'Lİ DENEME SETİ</t>
  </si>
  <si>
    <t>LİMİT YAYINLARI TYT-AYT DERS NOTLARI</t>
  </si>
  <si>
    <t>LİMİT YAYINLARI 8.SINIF SORU BANKASI</t>
  </si>
  <si>
    <t>LİMİT YAYINLARI 8.SINIF DENEME SETİ</t>
  </si>
  <si>
    <t>LİMİT TYT BİYOLOJİ DERS NOTLARI</t>
  </si>
  <si>
    <t>LGS WHOPPER 3'LÜ DENEMELER</t>
  </si>
  <si>
    <t>LİMİT YAYINLARI TYT-AYT REHBERLİK PLANLAMA</t>
  </si>
  <si>
    <t>MASTERKOÇ PLANLAMA DEFTERİ</t>
  </si>
  <si>
    <t>SATIŞ SÖZLEŞMESİ GENEL HÜKÜMLERİ</t>
  </si>
  <si>
    <t>ÖDEME PLANI</t>
  </si>
  <si>
    <t>TeknoPaket</t>
  </si>
  <si>
    <r>
      <t xml:space="preserve">Okul Otomasyon Sistemi </t>
    </r>
    <r>
      <rPr>
        <b/>
        <sz val="11"/>
        <color rgb="FF0070C0"/>
        <rFont val="Calibri"/>
        <family val="2"/>
        <charset val="162"/>
        <scheme val="minor"/>
      </rPr>
      <t>(KEPS)</t>
    </r>
  </si>
  <si>
    <t>Bursluluk Seviye Tespit Modülü</t>
  </si>
  <si>
    <t>Veli İlişkileri Ön Kayıt Modülü</t>
  </si>
  <si>
    <t>Ön Muhasebe ve Kayıt Yönetim Modülü</t>
  </si>
  <si>
    <t>Sınav - Ölçme Değerlendirme Modülü</t>
  </si>
  <si>
    <t>Devam Kontrol / Yoklama Modülü</t>
  </si>
  <si>
    <t>Online Deneme Sistemi</t>
  </si>
  <si>
    <t>Online Deneme Uygulama</t>
  </si>
  <si>
    <t>Sanal Optik Kulllanımı</t>
  </si>
  <si>
    <t>Merkezi Deneme Değerlendirme Sistemi</t>
  </si>
  <si>
    <t>Ders Raporları</t>
  </si>
  <si>
    <t>Branş Raporları</t>
  </si>
  <si>
    <t>Kaynak Kazanım Raporları</t>
  </si>
  <si>
    <t>Z-Kitap</t>
  </si>
  <si>
    <t>Akıllı Tahta, Bilgisayar, Tablet ve Telefon Uygulamaları</t>
  </si>
  <si>
    <t>Soru Çözüm Videoları</t>
  </si>
  <si>
    <t>Soru Havuzu</t>
  </si>
  <si>
    <t>Limit Yayınları (Kurumsal)</t>
  </si>
  <si>
    <t>Limit Yayınları (Piyasa)</t>
  </si>
  <si>
    <t>Avantaj Yayınları (Kurumsal)</t>
  </si>
  <si>
    <t>Avantaj Yayınları (Piyasa)</t>
  </si>
  <si>
    <t>Kronometre Yayınları</t>
  </si>
  <si>
    <t>Esen Yayınları</t>
  </si>
  <si>
    <r>
      <t>Sözleşme konusu ürünler kargo ve ambar firmasına teslim edildiği andan itibaren yarar ve hasar ALICI’ya geçer.</t>
    </r>
    <r>
      <rPr>
        <b/>
        <sz val="11"/>
        <color rgb="FFFF0000"/>
        <rFont val="Calibri"/>
        <family val="2"/>
        <charset val="162"/>
      </rPr>
      <t xml:space="preserve"> </t>
    </r>
    <r>
      <rPr>
        <b/>
        <sz val="11"/>
        <rFont val="Calibri"/>
        <family val="2"/>
        <charset val="162"/>
      </rPr>
      <t>Kargo ve nakliye ücretleri ALICI tarafından karşılanacaktır.</t>
    </r>
  </si>
  <si>
    <r>
      <t xml:space="preserve">Ürünler taşıyıcı tarafından ALICI’ya teslim edildiği anda muayene edilir. Fatura ve irsaliye ile sayı ve vasıf bakımından uyumlu olmayan; hasarlı ya da ayıplı ürünler için derhal tutanak tutulur ve durum LİMİT’e ihbar edilir. Aksi halde ürünler ayıpsız ve tam olarak ALICI’ya teslim edilmiş sayılır. </t>
    </r>
    <r>
      <rPr>
        <b/>
        <sz val="11"/>
        <rFont val="Calibri"/>
        <family val="2"/>
        <charset val="162"/>
      </rPr>
      <t>Hatalı ve ayıplı ürünler dışında ürün iadesi kabul edilmez</t>
    </r>
    <r>
      <rPr>
        <sz val="11"/>
        <rFont val="Calibri"/>
        <family val="2"/>
        <charset val="162"/>
      </rPr>
      <t>, buna aykırı olarak iade edilen ürünler LİMİT’e teslim edilse bile ALICI hesabına alacak kaydedilmez, bu ürünler ALICI’ya tekrar gönderilmez ve LİMİT ürünlerle ilgili sorumlu tutulamaz.</t>
    </r>
  </si>
  <si>
    <t>Ödemeler nakit olarak ya da sözleşmenin uygulanacağı öğretim yılına ait …................................................................................. ayları için tanzim edilmiş çeklerle yapılır.</t>
  </si>
  <si>
    <r>
      <t xml:space="preserve">Limit Yayın Grubu markalarından herhangi birinden </t>
    </r>
    <r>
      <rPr>
        <b/>
        <sz val="10"/>
        <rFont val="Calibri"/>
        <family val="2"/>
        <charset val="162"/>
      </rPr>
      <t xml:space="preserve">Tam Set </t>
    </r>
    <r>
      <rPr>
        <sz val="10"/>
        <rFont val="Calibri"/>
        <family val="2"/>
        <charset val="162"/>
      </rPr>
      <t>alan kurumlar ekstra olarak TeknoPaket içeriklerini ücretsiz olarak kullanabileceklerdir.</t>
    </r>
  </si>
  <si>
    <t>Yaprak testler sekizli kutu şeklinde fatura edilip gönderilecektir. İade kabul edilmeyecektir.</t>
  </si>
  <si>
    <t>LİMİT AYT TÜM DERSLER 4+2 SORU BANKASI (EŞİT AĞIRLIK)</t>
  </si>
  <si>
    <t>LİMİT AYT TÜM DERSLER 4+2 SORU BANKASI (SAYISAL)</t>
  </si>
  <si>
    <t xml:space="preserve">LİMİT TYT 50' Lİ BİYOLOJİ DENEMELERİ </t>
  </si>
  <si>
    <t>LİMİT 2018-19-20-21 ÖSYM TIPKI BASIM TYT DENEME SIN.</t>
  </si>
  <si>
    <t>LİMİT KURUMSAL TYT MATEMATİK KONU ANLATIM FÖYLERİ</t>
  </si>
  <si>
    <t>LİMİT KURUMSAL TYT MATEMATİK SORU BANKASI</t>
  </si>
  <si>
    <t>LİMİT AYT BİYOLOJİ DERS NOTLARI</t>
  </si>
  <si>
    <t>LİMİT LGS 1.DÖNEM 7+1 DÖNEM BİTİRME FASİKÜLLERİ</t>
  </si>
  <si>
    <t>KONU + SORU</t>
  </si>
  <si>
    <t>Limit 7.Sınıf Kurumsal Deneme Sınavı - 1</t>
  </si>
  <si>
    <t>Limit 7.Sınıf Kurumsal Deneme Sınavı - 2</t>
  </si>
  <si>
    <t>Limit 7.Sınıf Kurumsal Deneme Sınavı - 3</t>
  </si>
  <si>
    <t>Limit 7.Sınıf Kurumsal Deneme Sınavı - 4</t>
  </si>
  <si>
    <t>Limit 7.Sınıf Kurumsal Deneme Sınavı - 5</t>
  </si>
  <si>
    <t>Limit 7.Sınıf Kurumsal Deneme Sınavı - 6</t>
  </si>
  <si>
    <t>Limit 8.Sınıf Kurumsal Deneme Sınavı - 1</t>
  </si>
  <si>
    <t>Limit 8.Sınıf Kurumsal Deneme Sınavı - 2</t>
  </si>
  <si>
    <t>Limit 8.Sınıf Kurumsal Deneme Sınavı - 3</t>
  </si>
  <si>
    <t>Limit 8.Sınıf Kurumsal Deneme Sınavı - 4</t>
  </si>
  <si>
    <t>Limit 8.Sınıf Kurumsal Deneme Sınavı - 5</t>
  </si>
  <si>
    <t>Limit 8.Sınıf Kurumsal Deneme Sınavı - 6</t>
  </si>
  <si>
    <t>Limit 8.Sınıf Kurumsal Deneme Sınavı - 7</t>
  </si>
  <si>
    <t>Limit 8.Sınıf Kurumsal Deneme Sınavı - 8</t>
  </si>
  <si>
    <t>LİMİT TYT MATEMATİK SORU BANKASI</t>
  </si>
  <si>
    <t>LİMİT AYT DİVAN EDEBİYATI SORU BANKASI</t>
  </si>
  <si>
    <t>LİMİT TYT DTCF 7 GÜN SOSYAL BİLİMLER SORU BANKASI</t>
  </si>
  <si>
    <t>LİMİT AYT EA DBK TÜM DERSLER SORU BANKASI</t>
  </si>
  <si>
    <t>LİMİT AYT SAYISAL DBK TÜM DERSLER SORU BANKASI</t>
  </si>
  <si>
    <t>LİMİT AYT SAYISAL 3'LÜ DENEME SINAVLARI</t>
  </si>
  <si>
    <t>LİMİT AYT EŞİT AĞIRLIK 3'LÜ DENEME SINAVLARI</t>
  </si>
  <si>
    <t>FİYATLAR, İSKONTOSUZ NET SATIŞ FİYATIDIR.</t>
  </si>
  <si>
    <t>KRONOMETRE 7,5 4+1 2.DÖNEM BİTİRME FASİKÜLLERİ</t>
  </si>
  <si>
    <t>2023-2024</t>
  </si>
  <si>
    <t>LİMİT AYT COĞRAFYA EL KİTABI</t>
  </si>
  <si>
    <t>LİMİT TÜRK VE DÜNYA EDEB. ESER ÖZETLERİ EL KİTABI</t>
  </si>
  <si>
    <t>LİMİT 10.SINIF FELSEFE KONU ANLATIMLI SORU BANKASI</t>
  </si>
  <si>
    <t>LİMİT 11.SINIF FELSEFE KONU ANLATIMLI SORU BANKASI</t>
  </si>
  <si>
    <t xml:space="preserve">LİMİT YAYINLARI 5.SINIF KURUMSAL DENEME SINAVLARI </t>
  </si>
  <si>
    <t xml:space="preserve">LİMİT YAYINLARI 6.SINIF KURUMSAL DENEME SINAVLARI </t>
  </si>
  <si>
    <t xml:space="preserve">LİMİT YAYINLARI 7.SINIF KURUMSAL DENEME SINAVLARI </t>
  </si>
  <si>
    <t xml:space="preserve">LİMİT YAYINLARI 8.SINIF KURUMSAL DENEME SINAVLARI </t>
  </si>
  <si>
    <t xml:space="preserve">LİMİT YAYINLARI 9.SINIF KURUMSAL DENEME SINAVLARI </t>
  </si>
  <si>
    <t xml:space="preserve">LİMİT YAYINLARI 10.SINIF KURUMSAL DENEME SINAVLARI </t>
  </si>
  <si>
    <t xml:space="preserve">LİMİT YAYINLARI 11.SINIF KURUMSAL DENEME SINAVLARI </t>
  </si>
  <si>
    <t xml:space="preserve">LİMİT YAYINLARI TYT-AYT KURUMSAL DENEME SINAVLARI </t>
  </si>
  <si>
    <t>LİMİT YAYINLARI KURUMSAL YAPRAK TESTLER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</si>
</sst>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₺-41F]"/>
    <numFmt numFmtId="165" formatCode="#,##0.00\ &quot;₺&quot;"/>
    <numFmt numFmtId="166" formatCode="#,##0.00\ &quot;TL&quot;"/>
    <numFmt numFmtId="167" formatCode="dd/mm/yyyy;@"/>
    <numFmt numFmtId="168" formatCode="#,##0.0\ [$₺-41F]"/>
    <numFmt numFmtId="169" formatCode="#,##0\ [$₺-41F]"/>
    <numFmt numFmtId="170" formatCode="&quot;₺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5"/>
      <color theme="0"/>
      <name val="Calibri"/>
      <family val="2"/>
      <charset val="162"/>
    </font>
    <font>
      <b/>
      <sz val="12"/>
      <name val="Calibri"/>
      <family val="2"/>
      <charset val="162"/>
    </font>
    <font>
      <sz val="10"/>
      <color theme="1"/>
      <name val="Calibri"/>
      <family val="2"/>
      <charset val="162"/>
    </font>
    <font>
      <b/>
      <u/>
      <sz val="9"/>
      <color indexed="10"/>
      <name val="Calibri"/>
      <family val="2"/>
      <charset val="162"/>
    </font>
    <font>
      <b/>
      <sz val="8.5"/>
      <name val="Calibri"/>
      <family val="2"/>
      <charset val="162"/>
    </font>
    <font>
      <b/>
      <sz val="10"/>
      <color theme="0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name val="Calibri"/>
      <family val="2"/>
      <charset val="162"/>
    </font>
    <font>
      <b/>
      <sz val="11"/>
      <color rgb="FFFF0000"/>
      <name val="Calibri"/>
      <family val="2"/>
      <scheme val="minor"/>
    </font>
    <font>
      <b/>
      <sz val="22"/>
      <color indexed="56"/>
      <name val="Calibri"/>
      <family val="2"/>
      <charset val="162"/>
    </font>
    <font>
      <b/>
      <i/>
      <sz val="22"/>
      <color indexed="56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3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charset val="162"/>
      <scheme val="minor"/>
    </font>
    <font>
      <b/>
      <sz val="15"/>
      <color rgb="FFFFFFFF"/>
      <name val="Calibri"/>
      <family val="2"/>
    </font>
    <font>
      <sz val="15"/>
      <color rgb="FFFFFFFF"/>
      <name val="Calibri"/>
      <family val="2"/>
      <scheme val="minor"/>
    </font>
    <font>
      <b/>
      <sz val="13"/>
      <color rgb="FFFFFFFF"/>
      <name val="Calibri"/>
      <family val="2"/>
    </font>
    <font>
      <sz val="13"/>
      <color rgb="FFFFFFFF"/>
      <name val="Calibri"/>
      <family val="2"/>
      <scheme val="minor"/>
    </font>
    <font>
      <b/>
      <sz val="15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theme="0" tint="-0.249977111117893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B1417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2" fillId="4" borderId="0" xfId="1" applyFont="1" applyFill="1" applyAlignment="1">
      <alignment vertical="center"/>
    </xf>
    <xf numFmtId="0" fontId="2" fillId="0" borderId="5" xfId="1" applyFont="1" applyBorder="1" applyAlignment="1">
      <alignment horizontal="right" vertical="center"/>
    </xf>
    <xf numFmtId="167" fontId="2" fillId="0" borderId="5" xfId="1" applyNumberFormat="1" applyFont="1" applyBorder="1" applyAlignment="1">
      <alignment horizontal="center" vertical="center"/>
    </xf>
    <xf numFmtId="167" fontId="10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9" fillId="0" borderId="5" xfId="1" applyFont="1" applyBorder="1" applyAlignment="1">
      <alignment horizontal="center" vertical="center"/>
    </xf>
    <xf numFmtId="0" fontId="16" fillId="4" borderId="5" xfId="1" applyFont="1" applyFill="1" applyBorder="1" applyAlignment="1">
      <alignment horizontal="center"/>
    </xf>
    <xf numFmtId="165" fontId="16" fillId="4" borderId="5" xfId="1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right"/>
    </xf>
    <xf numFmtId="165" fontId="2" fillId="0" borderId="5" xfId="1" applyNumberFormat="1" applyFont="1" applyBorder="1" applyAlignment="1">
      <alignment horizontal="center"/>
    </xf>
    <xf numFmtId="0" fontId="2" fillId="4" borderId="5" xfId="1" applyFont="1" applyFill="1" applyBorder="1" applyAlignment="1">
      <alignment horizontal="right"/>
    </xf>
    <xf numFmtId="0" fontId="15" fillId="4" borderId="5" xfId="1" applyFont="1" applyFill="1" applyBorder="1" applyAlignment="1">
      <alignment horizontal="right" vertical="center"/>
    </xf>
    <xf numFmtId="1" fontId="15" fillId="4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166" fontId="2" fillId="0" borderId="5" xfId="1" applyNumberFormat="1" applyFont="1" applyBorder="1" applyAlignment="1">
      <alignment horizontal="center"/>
    </xf>
    <xf numFmtId="0" fontId="2" fillId="0" borderId="5" xfId="1" applyFont="1" applyBorder="1"/>
    <xf numFmtId="166" fontId="2" fillId="0" borderId="5" xfId="1" applyNumberFormat="1" applyFont="1" applyBorder="1"/>
    <xf numFmtId="0" fontId="2" fillId="0" borderId="5" xfId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169" fontId="20" fillId="0" borderId="9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8" fontId="21" fillId="0" borderId="9" xfId="0" applyNumberFormat="1" applyFont="1" applyBorder="1" applyAlignment="1">
      <alignment horizontal="center" vertical="center"/>
    </xf>
    <xf numFmtId="168" fontId="21" fillId="0" borderId="12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" fontId="0" fillId="0" borderId="10" xfId="0" applyNumberFormat="1" applyBorder="1" applyAlignment="1">
      <alignment horizontal="left"/>
    </xf>
    <xf numFmtId="0" fontId="0" fillId="0" borderId="9" xfId="0" applyBorder="1"/>
    <xf numFmtId="1" fontId="22" fillId="0" borderId="9" xfId="0" applyNumberFormat="1" applyFont="1" applyBorder="1" applyAlignment="1">
      <alignment horizontal="center" vertical="center"/>
    </xf>
    <xf numFmtId="1" fontId="22" fillId="3" borderId="9" xfId="0" applyNumberFormat="1" applyFont="1" applyFill="1" applyBorder="1" applyAlignment="1">
      <alignment vertical="center"/>
    </xf>
    <xf numFmtId="169" fontId="22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9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0" fontId="22" fillId="0" borderId="9" xfId="0" applyNumberFormat="1" applyFont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168" fontId="21" fillId="0" borderId="22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9" xfId="0" applyFont="1" applyBorder="1"/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168" fontId="25" fillId="0" borderId="9" xfId="0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165" fontId="9" fillId="0" borderId="6" xfId="1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70" fontId="0" fillId="0" borderId="9" xfId="0" applyNumberFormat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9" fillId="7" borderId="9" xfId="0" applyFont="1" applyFill="1" applyBorder="1" applyAlignment="1">
      <alignment horizontal="left" vertical="center"/>
    </xf>
    <xf numFmtId="0" fontId="29" fillId="7" borderId="9" xfId="0" applyFont="1" applyFill="1" applyBorder="1" applyAlignment="1">
      <alignment horizontal="center" vertical="center"/>
    </xf>
    <xf numFmtId="0" fontId="29" fillId="7" borderId="9" xfId="0" applyFont="1" applyFill="1" applyBorder="1"/>
    <xf numFmtId="0" fontId="29" fillId="7" borderId="9" xfId="0" quotePrefix="1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28" fillId="7" borderId="0" xfId="0" applyFont="1" applyFill="1"/>
    <xf numFmtId="0" fontId="31" fillId="7" borderId="0" xfId="0" applyFont="1" applyFill="1"/>
    <xf numFmtId="0" fontId="32" fillId="7" borderId="5" xfId="1" applyFont="1" applyFill="1" applyBorder="1" applyAlignment="1">
      <alignment vertical="distributed" wrapText="1"/>
    </xf>
    <xf numFmtId="0" fontId="32" fillId="7" borderId="5" xfId="1" applyFont="1" applyFill="1" applyBorder="1" applyAlignment="1">
      <alignment horizontal="center" vertical="distributed" wrapText="1"/>
    </xf>
    <xf numFmtId="0" fontId="32" fillId="7" borderId="5" xfId="1" applyFont="1" applyFill="1" applyBorder="1" applyAlignment="1">
      <alignment horizontal="center" vertical="center" wrapText="1"/>
    </xf>
    <xf numFmtId="0" fontId="33" fillId="7" borderId="0" xfId="0" applyFont="1" applyFill="1"/>
    <xf numFmtId="165" fontId="32" fillId="7" borderId="5" xfId="1" applyNumberFormat="1" applyFont="1" applyFill="1" applyBorder="1" applyAlignment="1">
      <alignment horizontal="center" vertical="center" wrapText="1"/>
    </xf>
    <xf numFmtId="0" fontId="32" fillId="7" borderId="5" xfId="1" applyFont="1" applyFill="1" applyBorder="1" applyAlignment="1">
      <alignment horizontal="right" vertical="center"/>
    </xf>
    <xf numFmtId="1" fontId="32" fillId="7" borderId="5" xfId="1" applyNumberFormat="1" applyFont="1" applyFill="1" applyBorder="1" applyAlignment="1" applyProtection="1">
      <alignment horizontal="center" vertical="center"/>
      <protection locked="0"/>
    </xf>
    <xf numFmtId="0" fontId="32" fillId="7" borderId="5" xfId="1" applyFont="1" applyFill="1" applyBorder="1" applyAlignment="1">
      <alignment vertical="center"/>
    </xf>
    <xf numFmtId="164" fontId="30" fillId="7" borderId="5" xfId="1" applyNumberFormat="1" applyFont="1" applyFill="1" applyBorder="1" applyAlignment="1">
      <alignment horizontal="center" vertical="center"/>
    </xf>
    <xf numFmtId="165" fontId="32" fillId="7" borderId="5" xfId="1" applyNumberFormat="1" applyFont="1" applyFill="1" applyBorder="1" applyAlignment="1">
      <alignment horizontal="center"/>
    </xf>
    <xf numFmtId="0" fontId="27" fillId="0" borderId="9" xfId="0" applyFont="1" applyBorder="1"/>
    <xf numFmtId="0" fontId="0" fillId="0" borderId="9" xfId="0" applyBorder="1" applyAlignment="1">
      <alignment vertical="center"/>
    </xf>
    <xf numFmtId="0" fontId="3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37" fillId="0" borderId="9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10" xfId="0" quotePrefix="1" applyNumberFormat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21" fillId="0" borderId="26" xfId="0" applyNumberFormat="1" applyFont="1" applyBorder="1" applyAlignment="1">
      <alignment horizontal="center" vertical="center"/>
    </xf>
    <xf numFmtId="169" fontId="20" fillId="0" borderId="1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8" fontId="21" fillId="0" borderId="17" xfId="0" applyNumberFormat="1" applyFont="1" applyBorder="1" applyAlignment="1">
      <alignment horizontal="center" vertical="center"/>
    </xf>
    <xf numFmtId="168" fontId="14" fillId="0" borderId="26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21" fillId="0" borderId="27" xfId="0" applyNumberFormat="1" applyFont="1" applyBorder="1" applyAlignment="1">
      <alignment horizontal="center" vertical="center"/>
    </xf>
    <xf numFmtId="0" fontId="4" fillId="6" borderId="5" xfId="1" applyFont="1" applyFill="1" applyBorder="1" applyAlignment="1">
      <alignment horizontal="center"/>
    </xf>
    <xf numFmtId="0" fontId="32" fillId="7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2" fillId="7" borderId="5" xfId="1" applyFont="1" applyFill="1" applyBorder="1" applyAlignment="1">
      <alignment horizontal="right" vertical="center" wrapText="1"/>
    </xf>
    <xf numFmtId="0" fontId="16" fillId="4" borderId="5" xfId="1" applyFont="1" applyFill="1" applyBorder="1" applyAlignment="1">
      <alignment horizontal="right" vertical="center" wrapText="1"/>
    </xf>
    <xf numFmtId="0" fontId="10" fillId="0" borderId="5" xfId="1" applyFont="1" applyBorder="1" applyAlignment="1">
      <alignment horizontal="center"/>
    </xf>
    <xf numFmtId="0" fontId="16" fillId="4" borderId="5" xfId="1" applyFont="1" applyFill="1" applyBorder="1" applyAlignment="1">
      <alignment horizontal="right"/>
    </xf>
    <xf numFmtId="0" fontId="17" fillId="5" borderId="5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left"/>
    </xf>
    <xf numFmtId="0" fontId="4" fillId="6" borderId="5" xfId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center" vertical="center"/>
    </xf>
    <xf numFmtId="0" fontId="32" fillId="7" borderId="7" xfId="1" applyFont="1" applyFill="1" applyBorder="1" applyAlignment="1">
      <alignment horizontal="right" vertical="center" wrapText="1"/>
    </xf>
    <xf numFmtId="0" fontId="32" fillId="7" borderId="24" xfId="1" applyFont="1" applyFill="1" applyBorder="1" applyAlignment="1">
      <alignment horizontal="right" vertical="center" wrapText="1"/>
    </xf>
    <xf numFmtId="0" fontId="32" fillId="7" borderId="6" xfId="1" applyFont="1" applyFill="1" applyBorder="1" applyAlignment="1">
      <alignment horizontal="right" vertical="center" wrapText="1"/>
    </xf>
    <xf numFmtId="0" fontId="38" fillId="0" borderId="5" xfId="1" applyFont="1" applyBorder="1" applyAlignment="1" applyProtection="1">
      <alignment horizontal="left" vertical="center" wrapText="1"/>
      <protection hidden="1"/>
    </xf>
    <xf numFmtId="0" fontId="10" fillId="0" borderId="5" xfId="1" applyFont="1" applyBorder="1" applyAlignment="1" applyProtection="1">
      <alignment horizontal="left" vertical="center" wrapText="1"/>
      <protection hidden="1"/>
    </xf>
    <xf numFmtId="0" fontId="32" fillId="7" borderId="5" xfId="1" applyFont="1" applyFill="1" applyBorder="1" applyAlignment="1">
      <alignment horizontal="center" vertical="distributed" wrapText="1"/>
    </xf>
    <xf numFmtId="0" fontId="4" fillId="0" borderId="5" xfId="1" applyFont="1" applyBorder="1" applyAlignment="1" applyProtection="1">
      <alignment horizontal="left" vertical="center" wrapText="1"/>
      <protection hidden="1"/>
    </xf>
    <xf numFmtId="0" fontId="38" fillId="0" borderId="5" xfId="1" applyFont="1" applyBorder="1" applyAlignment="1" applyProtection="1">
      <alignment vertical="center" wrapText="1"/>
      <protection hidden="1"/>
    </xf>
    <xf numFmtId="0" fontId="4" fillId="0" borderId="5" xfId="1" applyFont="1" applyBorder="1" applyAlignment="1">
      <alignment horizontal="left" vertical="center"/>
    </xf>
    <xf numFmtId="166" fontId="10" fillId="0" borderId="5" xfId="1" applyNumberFormat="1" applyFont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5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167" fontId="10" fillId="0" borderId="5" xfId="1" applyNumberFormat="1" applyFont="1" applyBorder="1" applyAlignment="1">
      <alignment horizontal="center" vertical="center"/>
    </xf>
    <xf numFmtId="0" fontId="30" fillId="7" borderId="5" xfId="1" applyFont="1" applyFill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B1417"/>
      <color rgb="FFFFFFFF"/>
      <color rgb="FFFF5050"/>
      <color rgb="FFCC0000"/>
      <color rgb="FF000000"/>
      <color rgb="FFEAEAEA"/>
      <color rgb="FF808080"/>
      <color rgb="FFCCECFF"/>
      <color rgb="FFA50021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8475</xdr:rowOff>
    </xdr:from>
    <xdr:to>
      <xdr:col>5</xdr:col>
      <xdr:colOff>52762</xdr:colOff>
      <xdr:row>73</xdr:row>
      <xdr:rowOff>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127F4B77-A92C-4FC4-80FA-0015251FBC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67600"/>
          <a:ext cx="12240000" cy="89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uruncu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A1:H80"/>
  <sheetViews>
    <sheetView topLeftCell="A5" zoomScale="80" zoomScaleNormal="80" zoomScalePageLayoutView="70" workbookViewId="0">
      <selection activeCell="C9" sqref="C9:E9"/>
    </sheetView>
  </sheetViews>
  <sheetFormatPr defaultColWidth="0" defaultRowHeight="15" zeroHeight="1" x14ac:dyDescent="0.25"/>
  <cols>
    <col min="1" max="1" width="20.42578125" customWidth="1"/>
    <col min="2" max="2" width="51.5703125" customWidth="1"/>
    <col min="3" max="3" width="45.42578125" customWidth="1"/>
    <col min="4" max="5" width="25.42578125" customWidth="1"/>
    <col min="6" max="7" width="8.85546875" customWidth="1"/>
    <col min="8" max="8" width="8.85546875" hidden="1" customWidth="1"/>
    <col min="9" max="16384" width="8.85546875" hidden="1"/>
  </cols>
  <sheetData>
    <row r="1" spans="1:8" x14ac:dyDescent="0.25">
      <c r="A1" s="146" t="s">
        <v>45</v>
      </c>
      <c r="B1" s="147"/>
      <c r="C1" s="147"/>
      <c r="D1" s="4" t="s">
        <v>9</v>
      </c>
      <c r="E1" s="5" t="s">
        <v>448</v>
      </c>
      <c r="F1" s="145"/>
      <c r="G1" s="145"/>
      <c r="H1" s="145"/>
    </row>
    <row r="2" spans="1:8" x14ac:dyDescent="0.25">
      <c r="A2" s="147"/>
      <c r="B2" s="147"/>
      <c r="C2" s="147"/>
      <c r="D2" s="4" t="s">
        <v>6</v>
      </c>
      <c r="E2" s="6"/>
      <c r="F2" s="145"/>
      <c r="G2" s="145"/>
      <c r="H2" s="145"/>
    </row>
    <row r="3" spans="1:8" x14ac:dyDescent="0.25">
      <c r="A3" s="147"/>
      <c r="B3" s="147"/>
      <c r="C3" s="147"/>
      <c r="D3" s="6"/>
      <c r="E3" s="6"/>
      <c r="F3" s="145"/>
      <c r="G3" s="145"/>
      <c r="H3" s="145"/>
    </row>
    <row r="4" spans="1:8" ht="30.75" customHeight="1" x14ac:dyDescent="0.25">
      <c r="A4" s="148"/>
      <c r="B4" s="148"/>
      <c r="C4" s="148"/>
      <c r="D4" s="148"/>
      <c r="E4" s="148"/>
      <c r="F4" s="145"/>
      <c r="G4" s="145"/>
      <c r="H4" s="145"/>
    </row>
    <row r="5" spans="1:8" s="89" customFormat="1" ht="19.5" x14ac:dyDescent="0.3">
      <c r="A5" s="149" t="s">
        <v>10</v>
      </c>
      <c r="B5" s="149"/>
      <c r="C5" s="149"/>
      <c r="D5" s="149"/>
      <c r="E5" s="149"/>
      <c r="F5" s="145"/>
      <c r="G5" s="145"/>
      <c r="H5" s="145"/>
    </row>
    <row r="6" spans="1:8" x14ac:dyDescent="0.25">
      <c r="A6" s="150" t="s">
        <v>11</v>
      </c>
      <c r="B6" s="150"/>
      <c r="C6" s="150"/>
      <c r="D6" s="150"/>
      <c r="E6" s="150"/>
      <c r="F6" s="145"/>
      <c r="G6" s="145"/>
      <c r="H6" s="145"/>
    </row>
    <row r="7" spans="1:8" ht="23.25" customHeight="1" x14ac:dyDescent="0.25">
      <c r="A7" s="142" t="s">
        <v>12</v>
      </c>
      <c r="B7" s="142"/>
      <c r="C7" s="143"/>
      <c r="D7" s="143"/>
      <c r="E7" s="143"/>
      <c r="F7" s="145"/>
      <c r="G7" s="145"/>
      <c r="H7" s="145"/>
    </row>
    <row r="8" spans="1:8" ht="23.25" customHeight="1" x14ac:dyDescent="0.25">
      <c r="A8" s="142" t="s">
        <v>13</v>
      </c>
      <c r="B8" s="142"/>
      <c r="C8" s="143"/>
      <c r="D8" s="143"/>
      <c r="E8" s="143"/>
      <c r="F8" s="145"/>
      <c r="G8" s="145"/>
      <c r="H8" s="145"/>
    </row>
    <row r="9" spans="1:8" ht="23.25" customHeight="1" x14ac:dyDescent="0.25">
      <c r="A9" s="142" t="s">
        <v>14</v>
      </c>
      <c r="B9" s="142"/>
      <c r="C9" s="143"/>
      <c r="D9" s="143"/>
      <c r="E9" s="143"/>
      <c r="F9" s="145"/>
      <c r="G9" s="145"/>
      <c r="H9" s="145"/>
    </row>
    <row r="10" spans="1:8" ht="23.25" customHeight="1" x14ac:dyDescent="0.25">
      <c r="A10" s="142" t="s">
        <v>15</v>
      </c>
      <c r="B10" s="142"/>
      <c r="C10" s="143"/>
      <c r="D10" s="143"/>
      <c r="E10" s="143"/>
      <c r="F10" s="145"/>
      <c r="G10" s="145"/>
      <c r="H10" s="145"/>
    </row>
    <row r="11" spans="1:8" ht="23.25" customHeight="1" x14ac:dyDescent="0.25">
      <c r="A11" s="142" t="s">
        <v>16</v>
      </c>
      <c r="B11" s="142"/>
      <c r="C11" s="143"/>
      <c r="D11" s="143"/>
      <c r="E11" s="143"/>
      <c r="F11" s="145"/>
      <c r="G11" s="145"/>
      <c r="H11" s="145"/>
    </row>
    <row r="12" spans="1:8" ht="23.25" customHeight="1" x14ac:dyDescent="0.25">
      <c r="A12" s="142" t="s">
        <v>17</v>
      </c>
      <c r="B12" s="142"/>
      <c r="C12" s="143"/>
      <c r="D12" s="143"/>
      <c r="E12" s="143"/>
      <c r="F12" s="145"/>
      <c r="G12" s="145"/>
      <c r="H12" s="145"/>
    </row>
    <row r="13" spans="1:8" s="89" customFormat="1" ht="19.5" x14ac:dyDescent="0.3">
      <c r="A13" s="144" t="s">
        <v>385</v>
      </c>
      <c r="B13" s="144"/>
      <c r="C13" s="144"/>
      <c r="D13" s="144"/>
      <c r="E13" s="144"/>
      <c r="F13" s="145"/>
      <c r="G13" s="145"/>
      <c r="H13" s="145"/>
    </row>
    <row r="14" spans="1:8" ht="30" customHeight="1" x14ac:dyDescent="0.25">
      <c r="A14" s="7" t="s">
        <v>18</v>
      </c>
      <c r="B14" s="137" t="s">
        <v>325</v>
      </c>
      <c r="C14" s="137"/>
      <c r="D14" s="137"/>
      <c r="E14" s="137"/>
      <c r="F14" s="145"/>
      <c r="G14" s="145"/>
      <c r="H14" s="145"/>
    </row>
    <row r="15" spans="1:8" ht="35.25" customHeight="1" x14ac:dyDescent="0.25">
      <c r="A15" s="7" t="s">
        <v>19</v>
      </c>
      <c r="B15" s="137" t="s">
        <v>326</v>
      </c>
      <c r="C15" s="137"/>
      <c r="D15" s="137"/>
      <c r="E15" s="137"/>
      <c r="F15" s="145"/>
      <c r="G15" s="145"/>
      <c r="H15" s="145"/>
    </row>
    <row r="16" spans="1:8" ht="24.95" customHeight="1" x14ac:dyDescent="0.25">
      <c r="A16" s="7" t="s">
        <v>20</v>
      </c>
      <c r="B16" s="141" t="s">
        <v>411</v>
      </c>
      <c r="C16" s="141"/>
      <c r="D16" s="141"/>
      <c r="E16" s="141"/>
      <c r="F16" s="145"/>
      <c r="G16" s="145"/>
      <c r="H16" s="145"/>
    </row>
    <row r="17" spans="1:8" ht="54.95" customHeight="1" x14ac:dyDescent="0.25">
      <c r="A17" s="7" t="s">
        <v>21</v>
      </c>
      <c r="B17" s="141" t="s">
        <v>412</v>
      </c>
      <c r="C17" s="141"/>
      <c r="D17" s="141"/>
      <c r="E17" s="141"/>
      <c r="F17" s="145"/>
      <c r="G17" s="145"/>
      <c r="H17" s="145"/>
    </row>
    <row r="18" spans="1:8" ht="24.95" customHeight="1" x14ac:dyDescent="0.25">
      <c r="A18" s="7" t="s">
        <v>22</v>
      </c>
      <c r="B18" s="141" t="s">
        <v>413</v>
      </c>
      <c r="C18" s="141"/>
      <c r="D18" s="141"/>
      <c r="E18" s="141"/>
      <c r="F18" s="145"/>
      <c r="G18" s="145"/>
      <c r="H18" s="145"/>
    </row>
    <row r="19" spans="1:8" ht="35.25" customHeight="1" x14ac:dyDescent="0.25">
      <c r="A19" s="7" t="s">
        <v>23</v>
      </c>
      <c r="B19" s="141" t="s">
        <v>327</v>
      </c>
      <c r="C19" s="141"/>
      <c r="D19" s="141"/>
      <c r="E19" s="141"/>
      <c r="F19" s="145"/>
      <c r="G19" s="145"/>
      <c r="H19" s="145"/>
    </row>
    <row r="20" spans="1:8" ht="24.95" customHeight="1" x14ac:dyDescent="0.25">
      <c r="A20" s="7" t="s">
        <v>24</v>
      </c>
      <c r="B20" s="141" t="s">
        <v>328</v>
      </c>
      <c r="C20" s="141"/>
      <c r="D20" s="141"/>
      <c r="E20" s="141"/>
      <c r="F20" s="145"/>
      <c r="G20" s="145"/>
      <c r="H20" s="145"/>
    </row>
    <row r="21" spans="1:8" ht="24.95" customHeight="1" x14ac:dyDescent="0.25">
      <c r="A21" s="7" t="s">
        <v>25</v>
      </c>
      <c r="B21" s="141" t="s">
        <v>414</v>
      </c>
      <c r="C21" s="141"/>
      <c r="D21" s="141"/>
      <c r="E21" s="141"/>
      <c r="F21" s="145"/>
      <c r="G21" s="145"/>
      <c r="H21" s="145"/>
    </row>
    <row r="22" spans="1:8" ht="24.95" customHeight="1" x14ac:dyDescent="0.25">
      <c r="A22" s="7" t="s">
        <v>42</v>
      </c>
      <c r="B22" s="138" t="s">
        <v>415</v>
      </c>
      <c r="C22" s="138"/>
      <c r="D22" s="138"/>
      <c r="E22" s="138"/>
      <c r="F22" s="145"/>
      <c r="G22" s="145"/>
      <c r="H22" s="145"/>
    </row>
    <row r="23" spans="1:8" ht="24.95" customHeight="1" x14ac:dyDescent="0.25">
      <c r="A23" s="7" t="s">
        <v>43</v>
      </c>
      <c r="B23" s="140"/>
      <c r="C23" s="140"/>
      <c r="D23" s="140"/>
      <c r="E23" s="140"/>
      <c r="F23" s="145"/>
      <c r="G23" s="145"/>
      <c r="H23" s="145"/>
    </row>
    <row r="24" spans="1:8" s="93" customFormat="1" ht="17.25" x14ac:dyDescent="0.3">
      <c r="A24" s="90"/>
      <c r="B24" s="139" t="s">
        <v>26</v>
      </c>
      <c r="C24" s="139"/>
      <c r="D24" s="91" t="s">
        <v>27</v>
      </c>
      <c r="E24" s="92" t="s">
        <v>265</v>
      </c>
      <c r="F24" s="145"/>
      <c r="G24" s="145"/>
      <c r="H24" s="145"/>
    </row>
    <row r="25" spans="1:8" ht="15" customHeight="1" x14ac:dyDescent="0.25">
      <c r="A25" s="8" t="s">
        <v>18</v>
      </c>
      <c r="B25" s="9" t="s">
        <v>262</v>
      </c>
      <c r="C25" s="9" t="s">
        <v>28</v>
      </c>
      <c r="D25" s="76">
        <f>SUM('12.SINIF'!K87:L87)</f>
        <v>0</v>
      </c>
      <c r="E25" s="77">
        <f>SUM('12.SINIF'!K88:L88)</f>
        <v>0</v>
      </c>
      <c r="F25" s="145"/>
      <c r="G25" s="145"/>
      <c r="H25" s="145"/>
    </row>
    <row r="26" spans="1:8" ht="15" customHeight="1" x14ac:dyDescent="0.25">
      <c r="A26" s="8" t="s">
        <v>19</v>
      </c>
      <c r="B26" s="9" t="s">
        <v>263</v>
      </c>
      <c r="C26" s="9" t="s">
        <v>29</v>
      </c>
      <c r="D26" s="35">
        <f>SUM('11.SINIF'!I48:J48)</f>
        <v>0</v>
      </c>
      <c r="E26" s="35">
        <f>SUM('11.SINIF'!I49:J49)</f>
        <v>0</v>
      </c>
      <c r="F26" s="145"/>
      <c r="G26" s="145"/>
      <c r="H26" s="145"/>
    </row>
    <row r="27" spans="1:8" ht="15" customHeight="1" x14ac:dyDescent="0.25">
      <c r="A27" s="8" t="s">
        <v>20</v>
      </c>
      <c r="B27" s="9" t="s">
        <v>263</v>
      </c>
      <c r="C27" s="9" t="s">
        <v>30</v>
      </c>
      <c r="D27" s="35">
        <f>SUM('10.SINIF'!G48:H48)</f>
        <v>0</v>
      </c>
      <c r="E27" s="35">
        <f>SUM('10.SINIF'!G49:H49)</f>
        <v>0</v>
      </c>
      <c r="F27" s="145"/>
      <c r="G27" s="145"/>
      <c r="H27" s="145"/>
    </row>
    <row r="28" spans="1:8" ht="15" customHeight="1" x14ac:dyDescent="0.25">
      <c r="A28" s="8" t="s">
        <v>21</v>
      </c>
      <c r="B28" s="9" t="s">
        <v>263</v>
      </c>
      <c r="C28" s="9" t="s">
        <v>31</v>
      </c>
      <c r="D28" s="35">
        <f>SUM('9.SINIF'!G47:H47)</f>
        <v>0</v>
      </c>
      <c r="E28" s="35">
        <f>SUM('9.SINIF'!G48:H48)</f>
        <v>0</v>
      </c>
      <c r="F28" s="145"/>
      <c r="G28" s="145"/>
      <c r="H28" s="145"/>
    </row>
    <row r="29" spans="1:8" s="93" customFormat="1" ht="14.45" customHeight="1" x14ac:dyDescent="0.3">
      <c r="A29" s="126" t="s">
        <v>332</v>
      </c>
      <c r="B29" s="126"/>
      <c r="C29" s="126"/>
      <c r="D29" s="94">
        <f>SUM(D25:D28)</f>
        <v>0</v>
      </c>
      <c r="E29" s="94">
        <f>SUM(E25:E28)</f>
        <v>0</v>
      </c>
      <c r="F29" s="145"/>
      <c r="G29" s="145"/>
      <c r="H29" s="145"/>
    </row>
    <row r="30" spans="1:8" ht="15" customHeight="1" x14ac:dyDescent="0.25">
      <c r="A30" s="8" t="s">
        <v>22</v>
      </c>
      <c r="B30" s="9" t="s">
        <v>264</v>
      </c>
      <c r="C30" s="9" t="s">
        <v>32</v>
      </c>
      <c r="D30" s="35">
        <f>SUM('8.SINIF'!G46:H46)</f>
        <v>0</v>
      </c>
      <c r="E30" s="35">
        <f>SUM('8.SINIF'!G47:H47)</f>
        <v>0</v>
      </c>
      <c r="F30" s="145"/>
      <c r="G30" s="145"/>
      <c r="H30" s="145"/>
    </row>
    <row r="31" spans="1:8" ht="15" customHeight="1" x14ac:dyDescent="0.25">
      <c r="A31" s="8" t="s">
        <v>23</v>
      </c>
      <c r="B31" s="9" t="s">
        <v>264</v>
      </c>
      <c r="C31" s="9" t="s">
        <v>33</v>
      </c>
      <c r="D31" s="35">
        <f>SUM('7.SINIF'!H41:H41)</f>
        <v>0</v>
      </c>
      <c r="E31" s="35">
        <f>SUM('7.SINIF'!H42:H42)</f>
        <v>0</v>
      </c>
      <c r="F31" s="145"/>
      <c r="G31" s="145"/>
      <c r="H31" s="145"/>
    </row>
    <row r="32" spans="1:8" ht="15" customHeight="1" x14ac:dyDescent="0.25">
      <c r="A32" s="8" t="s">
        <v>24</v>
      </c>
      <c r="B32" s="9" t="s">
        <v>264</v>
      </c>
      <c r="C32" s="9" t="s">
        <v>34</v>
      </c>
      <c r="D32" s="35">
        <f>SUM('6.SINIF'!H41:H41)</f>
        <v>0</v>
      </c>
      <c r="E32" s="35">
        <f>SUM('6.SINIF'!H42:H42)</f>
        <v>0</v>
      </c>
      <c r="F32" s="145"/>
      <c r="G32" s="145"/>
      <c r="H32" s="145"/>
    </row>
    <row r="33" spans="1:8" ht="15" customHeight="1" x14ac:dyDescent="0.25">
      <c r="A33" s="8" t="s">
        <v>25</v>
      </c>
      <c r="B33" s="9" t="s">
        <v>264</v>
      </c>
      <c r="C33" s="9" t="s">
        <v>35</v>
      </c>
      <c r="D33" s="35">
        <f>SUM('5.SINIF'!H40:H40)</f>
        <v>0</v>
      </c>
      <c r="E33" s="35">
        <f>SUM('5.SINIF'!H41:H41)</f>
        <v>0</v>
      </c>
      <c r="F33" s="145"/>
      <c r="G33" s="145"/>
      <c r="H33" s="145"/>
    </row>
    <row r="34" spans="1:8" s="93" customFormat="1" ht="14.45" customHeight="1" x14ac:dyDescent="0.3">
      <c r="A34" s="126" t="s">
        <v>330</v>
      </c>
      <c r="B34" s="126"/>
      <c r="C34" s="126"/>
      <c r="D34" s="94">
        <f>SUM(D30:D33)</f>
        <v>0</v>
      </c>
      <c r="E34" s="94">
        <f>SUM(E30:E33)</f>
        <v>0</v>
      </c>
      <c r="F34" s="145"/>
      <c r="G34" s="145"/>
      <c r="H34" s="145"/>
    </row>
    <row r="35" spans="1:8" s="93" customFormat="1" ht="17.25" x14ac:dyDescent="0.3">
      <c r="A35" s="134" t="s">
        <v>331</v>
      </c>
      <c r="B35" s="135"/>
      <c r="C35" s="136"/>
      <c r="D35" s="94">
        <f>PİYASA!G93</f>
        <v>0</v>
      </c>
      <c r="E35" s="94">
        <f>PİYASA!G94</f>
        <v>0</v>
      </c>
      <c r="F35" s="145"/>
      <c r="G35" s="145"/>
      <c r="H35" s="145"/>
    </row>
    <row r="36" spans="1:8" ht="15.75" x14ac:dyDescent="0.25">
      <c r="A36" s="127" t="s">
        <v>47</v>
      </c>
      <c r="B36" s="127"/>
      <c r="C36" s="127"/>
      <c r="D36" s="10" t="s">
        <v>37</v>
      </c>
      <c r="E36" s="11">
        <f>SUM(D29,D34,D35)</f>
        <v>0</v>
      </c>
      <c r="F36" s="145"/>
      <c r="G36" s="145"/>
      <c r="H36" s="145"/>
    </row>
    <row r="37" spans="1:8" ht="15.75" x14ac:dyDescent="0.25">
      <c r="A37" s="129" t="s">
        <v>48</v>
      </c>
      <c r="B37" s="129"/>
      <c r="C37" s="129"/>
      <c r="D37" s="10" t="s">
        <v>37</v>
      </c>
      <c r="E37" s="11">
        <f>SUM(E29,E34,E35)</f>
        <v>0</v>
      </c>
      <c r="F37" s="145"/>
      <c r="G37" s="145"/>
      <c r="H37" s="145"/>
    </row>
    <row r="38" spans="1:8" hidden="1" x14ac:dyDescent="0.25">
      <c r="A38" s="128"/>
      <c r="B38" s="128"/>
      <c r="C38" s="12"/>
      <c r="D38" s="12"/>
      <c r="E38" s="13"/>
      <c r="F38" s="145"/>
      <c r="G38" s="145"/>
      <c r="H38" s="145"/>
    </row>
    <row r="39" spans="1:8" ht="17.25" x14ac:dyDescent="0.25">
      <c r="A39" s="130" t="s">
        <v>36</v>
      </c>
      <c r="B39" s="130"/>
      <c r="C39" s="12"/>
      <c r="D39" s="95" t="s">
        <v>49</v>
      </c>
      <c r="E39" s="96">
        <v>3</v>
      </c>
      <c r="F39" s="145"/>
      <c r="G39" s="145"/>
      <c r="H39" s="145"/>
    </row>
    <row r="40" spans="1:8" s="2" customFormat="1" ht="17.25" x14ac:dyDescent="0.25">
      <c r="A40" s="131" t="s">
        <v>50</v>
      </c>
      <c r="B40" s="131"/>
      <c r="C40" s="14"/>
      <c r="D40" s="15"/>
      <c r="E40" s="16"/>
      <c r="F40" s="145"/>
      <c r="G40" s="145"/>
      <c r="H40" s="145"/>
    </row>
    <row r="41" spans="1:8" s="2" customFormat="1" ht="17.25" x14ac:dyDescent="0.25">
      <c r="A41" s="132" t="s">
        <v>51</v>
      </c>
      <c r="B41" s="132"/>
      <c r="C41" s="14"/>
      <c r="D41" s="15"/>
      <c r="E41" s="16"/>
      <c r="F41" s="145"/>
      <c r="G41" s="145"/>
      <c r="H41" s="145"/>
    </row>
    <row r="42" spans="1:8" s="2" customFormat="1" ht="17.25" x14ac:dyDescent="0.25">
      <c r="A42" s="132" t="s">
        <v>52</v>
      </c>
      <c r="B42" s="132"/>
      <c r="C42" s="14"/>
      <c r="D42" s="15"/>
      <c r="E42" s="16"/>
      <c r="F42" s="145"/>
      <c r="G42" s="145"/>
      <c r="H42" s="145"/>
    </row>
    <row r="43" spans="1:8" s="2" customFormat="1" ht="17.25" x14ac:dyDescent="0.25">
      <c r="A43" s="133" t="s">
        <v>44</v>
      </c>
      <c r="B43" s="133"/>
      <c r="C43" s="14"/>
      <c r="D43" s="15"/>
      <c r="E43" s="16"/>
      <c r="F43" s="145"/>
      <c r="G43" s="145"/>
      <c r="H43" s="145"/>
    </row>
    <row r="44" spans="1:8" s="2" customFormat="1" ht="17.25" x14ac:dyDescent="0.25">
      <c r="A44" s="133" t="s">
        <v>53</v>
      </c>
      <c r="B44" s="133"/>
      <c r="C44" s="14"/>
      <c r="D44" s="15"/>
      <c r="E44" s="16"/>
      <c r="F44" s="145"/>
      <c r="G44" s="145"/>
      <c r="H44" s="145"/>
    </row>
    <row r="45" spans="1:8" ht="15.75" x14ac:dyDescent="0.25">
      <c r="A45" s="131" t="s">
        <v>54</v>
      </c>
      <c r="B45" s="131"/>
      <c r="C45" s="17"/>
      <c r="D45" s="18"/>
      <c r="E45" s="18"/>
      <c r="F45" s="145"/>
      <c r="G45" s="145"/>
      <c r="H45" s="145"/>
    </row>
    <row r="46" spans="1:8" ht="15.75" x14ac:dyDescent="0.25">
      <c r="A46" s="123" t="s">
        <v>55</v>
      </c>
      <c r="B46" s="123"/>
      <c r="C46" s="12"/>
      <c r="D46" s="12"/>
      <c r="E46" s="19"/>
      <c r="F46" s="145"/>
      <c r="G46" s="145"/>
      <c r="H46" s="145"/>
    </row>
    <row r="47" spans="1:8" ht="15.75" x14ac:dyDescent="0.25">
      <c r="A47" s="123" t="s">
        <v>56</v>
      </c>
      <c r="B47" s="123"/>
      <c r="C47" s="17"/>
      <c r="D47" s="20"/>
      <c r="E47" s="21"/>
      <c r="F47" s="145"/>
      <c r="G47" s="145"/>
      <c r="H47" s="145"/>
    </row>
    <row r="48" spans="1:8" s="93" customFormat="1" ht="17.25" x14ac:dyDescent="0.3">
      <c r="A48" s="124" t="s">
        <v>386</v>
      </c>
      <c r="B48" s="124"/>
      <c r="C48" s="124"/>
      <c r="D48" s="124"/>
      <c r="E48" s="124"/>
      <c r="F48" s="145"/>
      <c r="G48" s="145"/>
      <c r="H48" s="145"/>
    </row>
    <row r="49" spans="1:8" x14ac:dyDescent="0.25">
      <c r="A49" s="22"/>
      <c r="B49" s="23" t="s">
        <v>57</v>
      </c>
      <c r="C49" s="24" t="s">
        <v>58</v>
      </c>
      <c r="D49" s="125" t="s">
        <v>59</v>
      </c>
      <c r="E49" s="125"/>
      <c r="F49" s="145"/>
      <c r="G49" s="145"/>
      <c r="H49" s="145"/>
    </row>
    <row r="50" spans="1:8" ht="15.75" x14ac:dyDescent="0.25">
      <c r="A50" s="24">
        <v>1</v>
      </c>
      <c r="B50" s="26">
        <f>IF(A50&lt;=$E$39,$E$37/$E$39,"")</f>
        <v>0</v>
      </c>
      <c r="C50" s="22"/>
      <c r="D50" s="152"/>
      <c r="E50" s="153"/>
      <c r="F50" s="145"/>
      <c r="G50" s="145"/>
      <c r="H50" s="145"/>
    </row>
    <row r="51" spans="1:8" ht="15.75" x14ac:dyDescent="0.25">
      <c r="A51" s="24">
        <v>2</v>
      </c>
      <c r="B51" s="26">
        <f t="shared" ref="B51:B59" si="0">IF(A51&lt;=$E$39,$E$37/$E$39,"")</f>
        <v>0</v>
      </c>
      <c r="C51" s="22"/>
      <c r="D51" s="152"/>
      <c r="E51" s="153"/>
      <c r="F51" s="145"/>
      <c r="G51" s="145"/>
      <c r="H51" s="145"/>
    </row>
    <row r="52" spans="1:8" ht="15.75" x14ac:dyDescent="0.25">
      <c r="A52" s="24">
        <v>3</v>
      </c>
      <c r="B52" s="26">
        <f t="shared" si="0"/>
        <v>0</v>
      </c>
      <c r="C52" s="22"/>
      <c r="D52" s="152"/>
      <c r="E52" s="153"/>
      <c r="F52" s="145"/>
      <c r="G52" s="145"/>
      <c r="H52" s="145"/>
    </row>
    <row r="53" spans="1:8" ht="15.75" x14ac:dyDescent="0.25">
      <c r="A53" s="24">
        <v>4</v>
      </c>
      <c r="B53" s="26" t="str">
        <f t="shared" si="0"/>
        <v/>
      </c>
      <c r="C53" s="22"/>
      <c r="D53" s="152"/>
      <c r="E53" s="153"/>
      <c r="F53" s="145"/>
      <c r="G53" s="145"/>
      <c r="H53" s="145"/>
    </row>
    <row r="54" spans="1:8" ht="15.75" x14ac:dyDescent="0.25">
      <c r="A54" s="24">
        <v>5</v>
      </c>
      <c r="B54" s="26" t="str">
        <f t="shared" si="0"/>
        <v/>
      </c>
      <c r="C54" s="22"/>
      <c r="D54" s="152"/>
      <c r="E54" s="153"/>
      <c r="F54" s="145"/>
      <c r="G54" s="145"/>
      <c r="H54" s="145"/>
    </row>
    <row r="55" spans="1:8" ht="14.45" customHeight="1" x14ac:dyDescent="0.25">
      <c r="A55" s="24">
        <v>6</v>
      </c>
      <c r="B55" s="26" t="str">
        <f t="shared" si="0"/>
        <v/>
      </c>
      <c r="C55" s="22"/>
      <c r="D55" s="152"/>
      <c r="E55" s="153"/>
      <c r="F55" s="145"/>
      <c r="G55" s="145"/>
      <c r="H55" s="145"/>
    </row>
    <row r="56" spans="1:8" ht="14.45" customHeight="1" x14ac:dyDescent="0.25">
      <c r="A56" s="24">
        <v>7</v>
      </c>
      <c r="B56" s="26" t="str">
        <f t="shared" si="0"/>
        <v/>
      </c>
      <c r="C56" s="22"/>
      <c r="D56" s="152"/>
      <c r="E56" s="153"/>
      <c r="F56" s="145"/>
      <c r="G56" s="145"/>
      <c r="H56" s="145"/>
    </row>
    <row r="57" spans="1:8" ht="15.75" x14ac:dyDescent="0.25">
      <c r="A57" s="24">
        <v>8</v>
      </c>
      <c r="B57" s="26" t="str">
        <f t="shared" si="0"/>
        <v/>
      </c>
      <c r="C57" s="22"/>
      <c r="D57" s="152"/>
      <c r="E57" s="153"/>
      <c r="F57" s="145"/>
      <c r="G57" s="145"/>
      <c r="H57" s="145"/>
    </row>
    <row r="58" spans="1:8" ht="14.45" customHeight="1" x14ac:dyDescent="0.25">
      <c r="A58" s="25">
        <v>9</v>
      </c>
      <c r="B58" s="26" t="str">
        <f t="shared" si="0"/>
        <v/>
      </c>
      <c r="C58" s="22"/>
      <c r="D58" s="152"/>
      <c r="E58" s="153"/>
      <c r="F58" s="145"/>
      <c r="G58" s="145"/>
      <c r="H58" s="145"/>
    </row>
    <row r="59" spans="1:8" ht="15.75" x14ac:dyDescent="0.25">
      <c r="A59" s="25">
        <v>10</v>
      </c>
      <c r="B59" s="26" t="str">
        <f t="shared" si="0"/>
        <v/>
      </c>
      <c r="C59" s="22"/>
      <c r="D59" s="152"/>
      <c r="E59" s="153"/>
      <c r="F59" s="145"/>
      <c r="G59" s="145"/>
      <c r="H59" s="145"/>
    </row>
    <row r="60" spans="1:8" s="88" customFormat="1" ht="19.5" x14ac:dyDescent="0.3">
      <c r="A60" s="97"/>
      <c r="B60" s="98">
        <f>SUM(B50:B59)</f>
        <v>0</v>
      </c>
      <c r="C60" s="97"/>
      <c r="D60" s="99"/>
      <c r="E60" s="99"/>
      <c r="F60" s="145"/>
      <c r="G60" s="145"/>
      <c r="H60" s="145"/>
    </row>
    <row r="61" spans="1:8" x14ac:dyDescent="0.25">
      <c r="A61" s="3"/>
      <c r="B61" s="3"/>
      <c r="C61" s="3"/>
      <c r="D61" s="3"/>
      <c r="E61" s="3"/>
      <c r="F61" s="145"/>
      <c r="G61" s="145"/>
      <c r="H61" s="145"/>
    </row>
    <row r="62" spans="1:8" x14ac:dyDescent="0.25">
      <c r="A62" s="151" t="s">
        <v>38</v>
      </c>
      <c r="B62" s="151"/>
      <c r="C62" s="3"/>
      <c r="D62" s="151" t="s">
        <v>39</v>
      </c>
      <c r="E62" s="151"/>
      <c r="F62" s="145"/>
      <c r="G62" s="145"/>
      <c r="H62" s="145"/>
    </row>
    <row r="63" spans="1:8" x14ac:dyDescent="0.25">
      <c r="A63" s="151" t="s">
        <v>40</v>
      </c>
      <c r="B63" s="151"/>
      <c r="C63" s="3"/>
      <c r="D63" s="151" t="s">
        <v>40</v>
      </c>
      <c r="E63" s="151"/>
      <c r="F63" s="145"/>
      <c r="G63" s="145"/>
      <c r="H63" s="145"/>
    </row>
    <row r="64" spans="1:8" x14ac:dyDescent="0.25">
      <c r="A64" s="3"/>
      <c r="B64" s="3"/>
      <c r="C64" s="3"/>
      <c r="D64" s="151" t="s">
        <v>45</v>
      </c>
      <c r="E64" s="151"/>
      <c r="F64" s="145"/>
      <c r="G64" s="145"/>
      <c r="H64" s="145"/>
    </row>
    <row r="65" spans="1:8" x14ac:dyDescent="0.25">
      <c r="A65" s="3"/>
      <c r="B65" s="3"/>
      <c r="C65" s="3"/>
      <c r="D65" s="3"/>
      <c r="E65" s="3"/>
      <c r="F65" s="145"/>
      <c r="G65" s="145"/>
      <c r="H65" s="145"/>
    </row>
    <row r="66" spans="1:8" x14ac:dyDescent="0.25">
      <c r="A66" s="3"/>
      <c r="B66" s="3"/>
      <c r="C66" s="3"/>
      <c r="D66" s="3"/>
      <c r="E66" s="3"/>
      <c r="F66" s="145"/>
      <c r="G66" s="145"/>
      <c r="H66" s="145"/>
    </row>
    <row r="67" spans="1:8" x14ac:dyDescent="0.25">
      <c r="A67" s="3"/>
      <c r="B67" s="3"/>
      <c r="C67" s="3"/>
      <c r="D67" s="3"/>
      <c r="E67" s="3"/>
      <c r="F67" s="145"/>
      <c r="G67" s="145"/>
      <c r="H67" s="145"/>
    </row>
    <row r="68" spans="1:8" x14ac:dyDescent="0.25">
      <c r="A68" s="3"/>
      <c r="B68" s="3"/>
      <c r="C68" s="3"/>
      <c r="D68" s="3"/>
      <c r="E68" s="3"/>
      <c r="F68" s="145"/>
      <c r="G68" s="145"/>
      <c r="H68" s="145"/>
    </row>
    <row r="69" spans="1:8" x14ac:dyDescent="0.25">
      <c r="A69" s="2"/>
      <c r="B69" s="2"/>
      <c r="C69" s="2"/>
      <c r="D69" s="2"/>
      <c r="E69" s="2"/>
      <c r="F69" s="145"/>
      <c r="G69" s="145"/>
      <c r="H69" s="145"/>
    </row>
    <row r="70" spans="1:8" x14ac:dyDescent="0.25">
      <c r="A70" s="2"/>
      <c r="B70" s="2"/>
      <c r="C70" s="2"/>
      <c r="D70" s="2"/>
      <c r="E70" s="2"/>
      <c r="F70" s="145"/>
      <c r="G70" s="145"/>
      <c r="H70" s="145"/>
    </row>
    <row r="71" spans="1:8" x14ac:dyDescent="0.25">
      <c r="A71" s="2"/>
      <c r="B71" s="2"/>
      <c r="C71" s="2"/>
      <c r="D71" s="2"/>
      <c r="E71" s="2"/>
      <c r="F71" s="145"/>
      <c r="G71" s="145"/>
      <c r="H71" s="145"/>
    </row>
    <row r="72" spans="1:8" x14ac:dyDescent="0.25">
      <c r="A72" s="2"/>
      <c r="B72" s="2"/>
      <c r="C72" s="2"/>
      <c r="D72" s="2"/>
      <c r="E72" s="2"/>
      <c r="F72" s="145"/>
      <c r="G72" s="145"/>
      <c r="H72" s="145"/>
    </row>
    <row r="73" spans="1:8" x14ac:dyDescent="0.25">
      <c r="A73" s="2"/>
      <c r="B73" s="2"/>
      <c r="C73" s="2"/>
      <c r="D73" s="2"/>
      <c r="E73" s="2"/>
      <c r="F73" s="145"/>
      <c r="G73" s="145"/>
      <c r="H73" s="145"/>
    </row>
    <row r="74" spans="1:8" hidden="1" x14ac:dyDescent="0.25">
      <c r="A74" s="2"/>
      <c r="B74" s="2"/>
      <c r="C74" s="2"/>
      <c r="D74" s="2"/>
      <c r="E74" s="2"/>
    </row>
    <row r="75" spans="1:8" hidden="1" x14ac:dyDescent="0.25">
      <c r="A75" s="2"/>
      <c r="B75" s="2"/>
      <c r="C75" s="2"/>
      <c r="D75" s="2"/>
      <c r="E75" s="2"/>
    </row>
    <row r="76" spans="1:8" hidden="1" x14ac:dyDescent="0.25">
      <c r="A76" s="2"/>
      <c r="B76" s="2"/>
      <c r="C76" s="2"/>
      <c r="D76" s="2"/>
      <c r="E76" s="2"/>
    </row>
    <row r="77" spans="1:8" hidden="1" x14ac:dyDescent="0.25">
      <c r="A77" s="2"/>
      <c r="B77" s="2"/>
      <c r="C77" s="2"/>
      <c r="D77" s="2"/>
      <c r="E77" s="2"/>
    </row>
    <row r="78" spans="1:8" hidden="1" x14ac:dyDescent="0.25">
      <c r="A78" s="2"/>
      <c r="B78" s="2"/>
      <c r="C78" s="2"/>
      <c r="D78" s="2"/>
      <c r="E78" s="2"/>
    </row>
    <row r="79" spans="1:8" hidden="1" x14ac:dyDescent="0.25">
      <c r="A79" s="2"/>
      <c r="B79" s="2"/>
      <c r="C79" s="2"/>
      <c r="D79" s="2"/>
      <c r="E79" s="2"/>
    </row>
    <row r="80" spans="1:8" hidden="1" x14ac:dyDescent="0.25">
      <c r="A80" s="2"/>
      <c r="B80" s="2"/>
      <c r="C80" s="2"/>
      <c r="D80" s="2"/>
      <c r="E80" s="2"/>
    </row>
  </sheetData>
  <protectedRanges>
    <protectedRange sqref="E2 C7:E12" name="Aralık2"/>
  </protectedRanges>
  <mergeCells count="61">
    <mergeCell ref="D52:E52"/>
    <mergeCell ref="D59:E59"/>
    <mergeCell ref="A63:B63"/>
    <mergeCell ref="D50:E50"/>
    <mergeCell ref="D55:E55"/>
    <mergeCell ref="D56:E56"/>
    <mergeCell ref="D57:E57"/>
    <mergeCell ref="D58:E58"/>
    <mergeCell ref="D62:E62"/>
    <mergeCell ref="D63:E63"/>
    <mergeCell ref="A62:B62"/>
    <mergeCell ref="D51:E51"/>
    <mergeCell ref="D53:E53"/>
    <mergeCell ref="D54:E54"/>
    <mergeCell ref="F1:H73"/>
    <mergeCell ref="A7:B7"/>
    <mergeCell ref="C7:E7"/>
    <mergeCell ref="A1:C3"/>
    <mergeCell ref="A4:E4"/>
    <mergeCell ref="A5:E5"/>
    <mergeCell ref="A6:E6"/>
    <mergeCell ref="A8:B8"/>
    <mergeCell ref="C8:E8"/>
    <mergeCell ref="A9:B9"/>
    <mergeCell ref="C9:E9"/>
    <mergeCell ref="A10:B10"/>
    <mergeCell ref="C10:E10"/>
    <mergeCell ref="B21:E21"/>
    <mergeCell ref="A43:B43"/>
    <mergeCell ref="D64:E64"/>
    <mergeCell ref="A11:B11"/>
    <mergeCell ref="C11:E11"/>
    <mergeCell ref="A12:B12"/>
    <mergeCell ref="C12:E12"/>
    <mergeCell ref="A13:E13"/>
    <mergeCell ref="B14:E14"/>
    <mergeCell ref="B22:E22"/>
    <mergeCell ref="B24:C24"/>
    <mergeCell ref="A29:C29"/>
    <mergeCell ref="B23:E23"/>
    <mergeCell ref="B16:E16"/>
    <mergeCell ref="B15:E15"/>
    <mergeCell ref="B17:E17"/>
    <mergeCell ref="B18:E18"/>
    <mergeCell ref="B19:E19"/>
    <mergeCell ref="B20:E20"/>
    <mergeCell ref="A46:B46"/>
    <mergeCell ref="A48:E48"/>
    <mergeCell ref="D49:E49"/>
    <mergeCell ref="A47:B47"/>
    <mergeCell ref="A34:C34"/>
    <mergeCell ref="A36:C36"/>
    <mergeCell ref="A38:B38"/>
    <mergeCell ref="A37:C37"/>
    <mergeCell ref="A39:B39"/>
    <mergeCell ref="A40:B40"/>
    <mergeCell ref="A41:B41"/>
    <mergeCell ref="A42:B42"/>
    <mergeCell ref="A44:B44"/>
    <mergeCell ref="A45:B45"/>
    <mergeCell ref="A35:C35"/>
  </mergeCells>
  <pageMargins left="0.39370078740157483" right="0" top="0" bottom="0" header="0" footer="0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186E-9E32-48E2-95E6-065874AAE4CA}">
  <sheetPr codeName="Sayfa8">
    <pageSetUpPr fitToPage="1"/>
  </sheetPr>
  <dimension ref="A1:I47"/>
  <sheetViews>
    <sheetView zoomScale="110" zoomScaleNormal="110" zoomScalePageLayoutView="70" workbookViewId="0">
      <selection activeCell="B15" sqref="B15"/>
    </sheetView>
  </sheetViews>
  <sheetFormatPr defaultColWidth="0" defaultRowHeight="15" zeroHeight="1" x14ac:dyDescent="0.25"/>
  <cols>
    <col min="1" max="1" width="14.5703125" customWidth="1"/>
    <col min="2" max="2" width="65.5703125" customWidth="1"/>
    <col min="3" max="3" width="10.5703125" customWidth="1"/>
    <col min="4" max="5" width="10.5703125" style="63" customWidth="1"/>
    <col min="6" max="6" width="17.42578125" bestFit="1" customWidth="1"/>
    <col min="7" max="7" width="23.5703125" style="1" bestFit="1" customWidth="1"/>
    <col min="8" max="8" width="21.5703125" style="1" bestFit="1" customWidth="1"/>
    <col min="9" max="9" width="18.5703125" style="1" hidden="1" customWidth="1"/>
    <col min="10" max="10" width="8.85546875" hidden="1" customWidth="1"/>
    <col min="11" max="16384" width="8.85546875" hidden="1"/>
  </cols>
  <sheetData>
    <row r="1" spans="1:9" ht="19.5" customHeight="1" thickBot="1" x14ac:dyDescent="0.3">
      <c r="A1" s="176" t="s">
        <v>251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9786052755464</v>
      </c>
      <c r="B4" s="50" t="s">
        <v>199</v>
      </c>
      <c r="C4" s="108"/>
      <c r="D4" s="57">
        <v>288</v>
      </c>
      <c r="E4" s="51">
        <f>'SET SİPARİŞ FORMU'!C20+'SET SİPARİŞ FORMU'!C21</f>
        <v>0</v>
      </c>
      <c r="F4" s="52"/>
      <c r="G4" s="53">
        <f>(E4+F4)*D4</f>
        <v>0</v>
      </c>
      <c r="H4" s="54">
        <f t="shared" ref="H4:H9" si="0">G4-(G4*$G$11/100)</f>
        <v>0</v>
      </c>
      <c r="I4" s="55" t="e">
        <f>H4/(E4+F4)</f>
        <v>#DIV/0!</v>
      </c>
    </row>
    <row r="5" spans="1:9" x14ac:dyDescent="0.25">
      <c r="A5" s="49">
        <v>9786052755440</v>
      </c>
      <c r="B5" s="50" t="s">
        <v>198</v>
      </c>
      <c r="C5" s="108"/>
      <c r="D5" s="57">
        <v>284</v>
      </c>
      <c r="E5" s="51">
        <f>'SET SİPARİŞ FORMU'!C20+'SET SİPARİŞ FORMU'!C21</f>
        <v>0</v>
      </c>
      <c r="F5" s="52"/>
      <c r="G5" s="53">
        <f>(E5+F5)*D5</f>
        <v>0</v>
      </c>
      <c r="H5" s="54">
        <f t="shared" si="0"/>
        <v>0</v>
      </c>
      <c r="I5" s="55" t="e">
        <f>H5/(E5+F5)</f>
        <v>#DIV/0!</v>
      </c>
    </row>
    <row r="6" spans="1:9" x14ac:dyDescent="0.25">
      <c r="A6" s="49">
        <v>9786052755433</v>
      </c>
      <c r="B6" s="50" t="s">
        <v>197</v>
      </c>
      <c r="C6" s="108"/>
      <c r="D6" s="57">
        <v>262</v>
      </c>
      <c r="E6" s="51">
        <f>'SET SİPARİŞ FORMU'!C20+'SET SİPARİŞ FORMU'!C21</f>
        <v>0</v>
      </c>
      <c r="F6" s="52"/>
      <c r="G6" s="53">
        <f>(E6+F6)*D6</f>
        <v>0</v>
      </c>
      <c r="H6" s="54">
        <f t="shared" si="0"/>
        <v>0</v>
      </c>
      <c r="I6" s="55" t="e">
        <f>H6/(E6+F6)</f>
        <v>#DIV/0!</v>
      </c>
    </row>
    <row r="7" spans="1:9" x14ac:dyDescent="0.25">
      <c r="A7" s="49">
        <v>9786052755426</v>
      </c>
      <c r="B7" s="50" t="s">
        <v>196</v>
      </c>
      <c r="C7" s="108"/>
      <c r="D7" s="57">
        <v>210</v>
      </c>
      <c r="E7" s="51">
        <f>'SET SİPARİŞ FORMU'!C20+'SET SİPARİŞ FORMU'!C21</f>
        <v>0</v>
      </c>
      <c r="F7" s="52"/>
      <c r="G7" s="53">
        <f>(E7+F7)*D7</f>
        <v>0</v>
      </c>
      <c r="H7" s="54">
        <f t="shared" si="0"/>
        <v>0</v>
      </c>
      <c r="I7" s="55" t="e">
        <f>H7/(E7+F7)</f>
        <v>#DIV/0!</v>
      </c>
    </row>
    <row r="8" spans="1:9" x14ac:dyDescent="0.25">
      <c r="A8" s="49">
        <v>9786052752777</v>
      </c>
      <c r="B8" s="50" t="s">
        <v>194</v>
      </c>
      <c r="C8" s="108"/>
      <c r="D8" s="57">
        <v>188</v>
      </c>
      <c r="E8" s="51">
        <f>'SET SİPARİŞ FORMU'!C20+'SET SİPARİŞ FORMU'!C21</f>
        <v>0</v>
      </c>
      <c r="F8" s="52"/>
      <c r="G8" s="53">
        <f>(E8+F8)*D8</f>
        <v>0</v>
      </c>
      <c r="H8" s="54">
        <f t="shared" si="0"/>
        <v>0</v>
      </c>
      <c r="I8" s="55" t="e">
        <f>H8/(E8+F8)</f>
        <v>#DIV/0!</v>
      </c>
    </row>
    <row r="9" spans="1:9" x14ac:dyDescent="0.25">
      <c r="A9" s="49">
        <v>9786052755419</v>
      </c>
      <c r="B9" s="50" t="s">
        <v>195</v>
      </c>
      <c r="C9" s="108"/>
      <c r="D9" s="57">
        <v>212</v>
      </c>
      <c r="E9" s="51">
        <f>'SET SİPARİŞ FORMU'!C20+'SET SİPARİŞ FORMU'!C21</f>
        <v>0</v>
      </c>
      <c r="F9" s="52"/>
      <c r="G9" s="53">
        <f t="shared" ref="G9" si="1">(E9+F9)*D9</f>
        <v>0</v>
      </c>
      <c r="H9" s="54">
        <f t="shared" si="0"/>
        <v>0</v>
      </c>
      <c r="I9" s="55" t="e">
        <f t="shared" ref="I9" si="2">H9/(E9+F9)</f>
        <v>#DIV/0!</v>
      </c>
    </row>
    <row r="10" spans="1:9" x14ac:dyDescent="0.25">
      <c r="A10" s="166" t="s">
        <v>4</v>
      </c>
      <c r="B10" s="167"/>
      <c r="C10" s="167"/>
      <c r="D10" s="167"/>
      <c r="E10" s="167"/>
      <c r="F10" s="167"/>
      <c r="G10" s="40">
        <f>SUM(G4:G9)</f>
        <v>0</v>
      </c>
      <c r="H10" s="43">
        <f>SUM(H4:H9)</f>
        <v>0</v>
      </c>
      <c r="I10" s="44" t="e">
        <f>SUM(I4:I9)</f>
        <v>#DIV/0!</v>
      </c>
    </row>
    <row r="11" spans="1:9" ht="15.75" thickBot="1" x14ac:dyDescent="0.3">
      <c r="A11" s="168" t="s">
        <v>7</v>
      </c>
      <c r="B11" s="169"/>
      <c r="C11" s="169"/>
      <c r="D11" s="169"/>
      <c r="E11" s="169"/>
      <c r="F11" s="169"/>
      <c r="G11" s="170">
        <f>'SET SİPARİŞ FORMU'!B29</f>
        <v>0</v>
      </c>
      <c r="H11" s="170"/>
      <c r="I11" s="171"/>
    </row>
    <row r="12" spans="1:9" ht="15.75" thickBot="1" x14ac:dyDescent="0.3">
      <c r="A12" s="172"/>
      <c r="B12" s="172"/>
      <c r="C12" s="172"/>
      <c r="D12" s="172"/>
      <c r="E12" s="172"/>
      <c r="F12" s="172"/>
      <c r="G12" s="172"/>
    </row>
    <row r="13" spans="1:9" x14ac:dyDescent="0.25">
      <c r="A13" s="48" t="s">
        <v>46</v>
      </c>
      <c r="B13" s="28" t="s">
        <v>5</v>
      </c>
      <c r="C13" s="29" t="s">
        <v>0</v>
      </c>
      <c r="D13" s="29" t="s">
        <v>1</v>
      </c>
      <c r="E13" s="29" t="s">
        <v>2</v>
      </c>
      <c r="F13" s="30" t="s">
        <v>41</v>
      </c>
      <c r="G13" s="29" t="s">
        <v>3</v>
      </c>
      <c r="H13" s="29" t="s">
        <v>8</v>
      </c>
      <c r="I13" s="33" t="s">
        <v>192</v>
      </c>
    </row>
    <row r="14" spans="1:9" x14ac:dyDescent="0.25">
      <c r="A14" s="49">
        <v>9786052755488</v>
      </c>
      <c r="B14" s="50" t="s">
        <v>205</v>
      </c>
      <c r="C14" s="108"/>
      <c r="D14" s="57">
        <v>298</v>
      </c>
      <c r="E14" s="51">
        <f>'SET SİPARİŞ FORMU'!C20+'SET SİPARİŞ FORMU'!C22</f>
        <v>0</v>
      </c>
      <c r="F14" s="52"/>
      <c r="G14" s="53">
        <f>(E14+F14)*D14</f>
        <v>0</v>
      </c>
      <c r="H14" s="54">
        <f t="shared" ref="H14:H19" si="3">G14-(G14*$G$21/100)</f>
        <v>0</v>
      </c>
      <c r="I14" s="55" t="e">
        <f>H14/(E14+F14)</f>
        <v>#DIV/0!</v>
      </c>
    </row>
    <row r="15" spans="1:9" x14ac:dyDescent="0.25">
      <c r="A15" s="49">
        <v>9786052755495</v>
      </c>
      <c r="B15" s="50" t="s">
        <v>204</v>
      </c>
      <c r="C15" s="108"/>
      <c r="D15" s="57">
        <v>286</v>
      </c>
      <c r="E15" s="51">
        <f>'SET SİPARİŞ FORMU'!C20+'SET SİPARİŞ FORMU'!C22</f>
        <v>0</v>
      </c>
      <c r="F15" s="52"/>
      <c r="G15" s="53">
        <f>(E15+F15)*D15</f>
        <v>0</v>
      </c>
      <c r="H15" s="54">
        <f t="shared" si="3"/>
        <v>0</v>
      </c>
      <c r="I15" s="55" t="e">
        <f>H15/(E15+F15)</f>
        <v>#DIV/0!</v>
      </c>
    </row>
    <row r="16" spans="1:9" x14ac:dyDescent="0.25">
      <c r="A16" s="49">
        <v>9786052755501</v>
      </c>
      <c r="B16" s="50" t="s">
        <v>203</v>
      </c>
      <c r="C16" s="108"/>
      <c r="D16" s="57">
        <v>286</v>
      </c>
      <c r="E16" s="51">
        <f>'SET SİPARİŞ FORMU'!C20+'SET SİPARİŞ FORMU'!C22</f>
        <v>0</v>
      </c>
      <c r="F16" s="52"/>
      <c r="G16" s="53">
        <f>(E16+F16)*D16</f>
        <v>0</v>
      </c>
      <c r="H16" s="54">
        <f t="shared" si="3"/>
        <v>0</v>
      </c>
      <c r="I16" s="55" t="e">
        <f>H16/(E16+F16)</f>
        <v>#DIV/0!</v>
      </c>
    </row>
    <row r="17" spans="1:9" x14ac:dyDescent="0.25">
      <c r="A17" s="49">
        <v>9786052755471</v>
      </c>
      <c r="B17" s="50" t="s">
        <v>202</v>
      </c>
      <c r="C17" s="108"/>
      <c r="D17" s="57">
        <v>212</v>
      </c>
      <c r="E17" s="51">
        <f>'SET SİPARİŞ FORMU'!C20+'SET SİPARİŞ FORMU'!C22</f>
        <v>0</v>
      </c>
      <c r="F17" s="52"/>
      <c r="G17" s="53">
        <f>(E17+F17)*D17</f>
        <v>0</v>
      </c>
      <c r="H17" s="54">
        <f t="shared" si="3"/>
        <v>0</v>
      </c>
      <c r="I17" s="55" t="e">
        <f>H17/(E17+F17)</f>
        <v>#DIV/0!</v>
      </c>
    </row>
    <row r="18" spans="1:9" x14ac:dyDescent="0.25">
      <c r="A18" s="49">
        <v>9786052756041</v>
      </c>
      <c r="B18" s="50" t="s">
        <v>200</v>
      </c>
      <c r="C18" s="108"/>
      <c r="D18" s="57">
        <v>176</v>
      </c>
      <c r="E18" s="51">
        <f>'SET SİPARİŞ FORMU'!C20+'SET SİPARİŞ FORMU'!C22</f>
        <v>0</v>
      </c>
      <c r="F18" s="52"/>
      <c r="G18" s="53">
        <f t="shared" ref="G18:G19" si="4">(E18+F18)*D18</f>
        <v>0</v>
      </c>
      <c r="H18" s="54">
        <f t="shared" si="3"/>
        <v>0</v>
      </c>
      <c r="I18" s="55" t="e">
        <f t="shared" ref="I18:I19" si="5">H18/(E18+F18)</f>
        <v>#DIV/0!</v>
      </c>
    </row>
    <row r="19" spans="1:9" x14ac:dyDescent="0.25">
      <c r="A19" s="49">
        <v>9786052755457</v>
      </c>
      <c r="B19" s="50" t="s">
        <v>201</v>
      </c>
      <c r="C19" s="108"/>
      <c r="D19" s="57">
        <v>258</v>
      </c>
      <c r="E19" s="51">
        <f>'SET SİPARİŞ FORMU'!C20+'SET SİPARİŞ FORMU'!C22</f>
        <v>0</v>
      </c>
      <c r="F19" s="52"/>
      <c r="G19" s="53">
        <f t="shared" si="4"/>
        <v>0</v>
      </c>
      <c r="H19" s="54">
        <f t="shared" si="3"/>
        <v>0</v>
      </c>
      <c r="I19" s="55" t="e">
        <f t="shared" si="5"/>
        <v>#DIV/0!</v>
      </c>
    </row>
    <row r="20" spans="1:9" x14ac:dyDescent="0.25">
      <c r="A20" s="166" t="s">
        <v>4</v>
      </c>
      <c r="B20" s="167"/>
      <c r="C20" s="167"/>
      <c r="D20" s="167"/>
      <c r="E20" s="167"/>
      <c r="F20" s="167"/>
      <c r="G20" s="40">
        <f>SUM(G14:G19)</f>
        <v>0</v>
      </c>
      <c r="H20" s="41">
        <f>SUM(H14:H19)</f>
        <v>0</v>
      </c>
      <c r="I20" s="42" t="e">
        <f>SUM(I14:I19)</f>
        <v>#DIV/0!</v>
      </c>
    </row>
    <row r="21" spans="1:9" ht="15.75" thickBot="1" x14ac:dyDescent="0.3">
      <c r="A21" s="168" t="s">
        <v>7</v>
      </c>
      <c r="B21" s="169"/>
      <c r="C21" s="169"/>
      <c r="D21" s="169"/>
      <c r="E21" s="169"/>
      <c r="F21" s="169"/>
      <c r="G21" s="170">
        <f>'SET SİPARİŞ FORMU'!B29</f>
        <v>0</v>
      </c>
      <c r="H21" s="170"/>
      <c r="I21" s="171"/>
    </row>
    <row r="22" spans="1:9" ht="15.75" thickBot="1" x14ac:dyDescent="0.3">
      <c r="A22" s="58"/>
      <c r="B22" s="58"/>
      <c r="C22" s="58"/>
      <c r="D22" s="58"/>
      <c r="E22" s="58"/>
      <c r="F22" s="58"/>
      <c r="G22" s="58"/>
    </row>
    <row r="23" spans="1:9" x14ac:dyDescent="0.25">
      <c r="A23" s="48" t="s">
        <v>46</v>
      </c>
      <c r="B23" s="28" t="s">
        <v>456</v>
      </c>
      <c r="C23" s="29" t="s">
        <v>0</v>
      </c>
      <c r="D23" s="29" t="s">
        <v>1</v>
      </c>
      <c r="E23" s="29" t="s">
        <v>2</v>
      </c>
      <c r="F23" s="30" t="s">
        <v>41</v>
      </c>
      <c r="G23" s="29" t="s">
        <v>3</v>
      </c>
      <c r="H23" s="29" t="s">
        <v>8</v>
      </c>
      <c r="I23" s="33" t="s">
        <v>192</v>
      </c>
    </row>
    <row r="24" spans="1:9" x14ac:dyDescent="0.25">
      <c r="A24" s="49">
        <v>2324587867351</v>
      </c>
      <c r="B24" s="50" t="s">
        <v>431</v>
      </c>
      <c r="C24" s="56"/>
      <c r="D24" s="57">
        <v>9</v>
      </c>
      <c r="E24" s="51">
        <f>'SET SİPARİŞ FORMU'!C20+'SET SİPARİŞ FORMU'!C23</f>
        <v>0</v>
      </c>
      <c r="F24" s="52"/>
      <c r="G24" s="53">
        <f>(E24+F24)*D24</f>
        <v>0</v>
      </c>
      <c r="H24" s="59">
        <f>G24</f>
        <v>0</v>
      </c>
      <c r="I24" s="60" t="e">
        <f>H24/(E24+F24)</f>
        <v>#DIV/0!</v>
      </c>
    </row>
    <row r="25" spans="1:9" x14ac:dyDescent="0.25">
      <c r="A25" s="49">
        <v>2324587867352</v>
      </c>
      <c r="B25" s="50" t="s">
        <v>432</v>
      </c>
      <c r="C25" s="56"/>
      <c r="D25" s="57">
        <v>9</v>
      </c>
      <c r="E25" s="51">
        <f>'SET SİPARİŞ FORMU'!C20+'SET SİPARİŞ FORMU'!C23</f>
        <v>0</v>
      </c>
      <c r="F25" s="52"/>
      <c r="G25" s="53">
        <f t="shared" ref="G25:G31" si="6">(E25+F25)*D25</f>
        <v>0</v>
      </c>
      <c r="H25" s="59">
        <f>G25</f>
        <v>0</v>
      </c>
      <c r="I25" s="60" t="e">
        <f t="shared" ref="I25:I31" si="7">H25/(E25+F25)</f>
        <v>#DIV/0!</v>
      </c>
    </row>
    <row r="26" spans="1:9" x14ac:dyDescent="0.25">
      <c r="A26" s="49">
        <v>2324587867353</v>
      </c>
      <c r="B26" s="50" t="s">
        <v>433</v>
      </c>
      <c r="C26" s="56"/>
      <c r="D26" s="57">
        <v>9</v>
      </c>
      <c r="E26" s="51">
        <f>'SET SİPARİŞ FORMU'!C20+'SET SİPARİŞ FORMU'!C23</f>
        <v>0</v>
      </c>
      <c r="F26" s="52"/>
      <c r="G26" s="53">
        <f t="shared" si="6"/>
        <v>0</v>
      </c>
      <c r="H26" s="59">
        <f t="shared" ref="H26:H31" si="8">G26</f>
        <v>0</v>
      </c>
      <c r="I26" s="60" t="e">
        <f t="shared" si="7"/>
        <v>#DIV/0!</v>
      </c>
    </row>
    <row r="27" spans="1:9" x14ac:dyDescent="0.25">
      <c r="A27" s="49">
        <v>2324587867354</v>
      </c>
      <c r="B27" s="50" t="s">
        <v>434</v>
      </c>
      <c r="C27" s="56"/>
      <c r="D27" s="57">
        <v>9</v>
      </c>
      <c r="E27" s="51">
        <f>'SET SİPARİŞ FORMU'!C20+'SET SİPARİŞ FORMU'!C23</f>
        <v>0</v>
      </c>
      <c r="F27" s="52"/>
      <c r="G27" s="53">
        <f t="shared" si="6"/>
        <v>0</v>
      </c>
      <c r="H27" s="59">
        <f t="shared" si="8"/>
        <v>0</v>
      </c>
      <c r="I27" s="60" t="e">
        <f t="shared" si="7"/>
        <v>#DIV/0!</v>
      </c>
    </row>
    <row r="28" spans="1:9" x14ac:dyDescent="0.25">
      <c r="A28" s="49">
        <v>2324587867355</v>
      </c>
      <c r="B28" s="50" t="s">
        <v>435</v>
      </c>
      <c r="C28" s="56"/>
      <c r="D28" s="57">
        <v>9</v>
      </c>
      <c r="E28" s="51">
        <f>'SET SİPARİŞ FORMU'!C20+'SET SİPARİŞ FORMU'!C23</f>
        <v>0</v>
      </c>
      <c r="F28" s="52"/>
      <c r="G28" s="53">
        <f t="shared" si="6"/>
        <v>0</v>
      </c>
      <c r="H28" s="59">
        <f t="shared" si="8"/>
        <v>0</v>
      </c>
      <c r="I28" s="60" t="e">
        <f t="shared" si="7"/>
        <v>#DIV/0!</v>
      </c>
    </row>
    <row r="29" spans="1:9" x14ac:dyDescent="0.25">
      <c r="A29" s="49">
        <v>2324587867356</v>
      </c>
      <c r="B29" s="50" t="s">
        <v>436</v>
      </c>
      <c r="C29" s="56"/>
      <c r="D29" s="57">
        <v>9</v>
      </c>
      <c r="E29" s="51">
        <f>'SET SİPARİŞ FORMU'!C20+'SET SİPARİŞ FORMU'!C23</f>
        <v>0</v>
      </c>
      <c r="F29" s="52"/>
      <c r="G29" s="53">
        <f t="shared" si="6"/>
        <v>0</v>
      </c>
      <c r="H29" s="59">
        <f t="shared" si="8"/>
        <v>0</v>
      </c>
      <c r="I29" s="60" t="e">
        <f t="shared" si="7"/>
        <v>#DIV/0!</v>
      </c>
    </row>
    <row r="30" spans="1:9" x14ac:dyDescent="0.25">
      <c r="A30" s="49">
        <v>2324587867357</v>
      </c>
      <c r="B30" s="50" t="s">
        <v>437</v>
      </c>
      <c r="C30" s="56"/>
      <c r="D30" s="57">
        <v>9</v>
      </c>
      <c r="E30" s="51">
        <f>'SET SİPARİŞ FORMU'!C20+'SET SİPARİŞ FORMU'!C23</f>
        <v>0</v>
      </c>
      <c r="F30" s="52"/>
      <c r="G30" s="53">
        <f t="shared" si="6"/>
        <v>0</v>
      </c>
      <c r="H30" s="59">
        <f t="shared" si="8"/>
        <v>0</v>
      </c>
      <c r="I30" s="60" t="e">
        <f t="shared" si="7"/>
        <v>#DIV/0!</v>
      </c>
    </row>
    <row r="31" spans="1:9" x14ac:dyDescent="0.25">
      <c r="A31" s="49">
        <v>2324587867358</v>
      </c>
      <c r="B31" s="50" t="s">
        <v>438</v>
      </c>
      <c r="C31" s="56"/>
      <c r="D31" s="57">
        <v>9</v>
      </c>
      <c r="E31" s="51">
        <f>'SET SİPARİŞ FORMU'!C20+'SET SİPARİŞ FORMU'!C23</f>
        <v>0</v>
      </c>
      <c r="F31" s="52"/>
      <c r="G31" s="53">
        <f t="shared" si="6"/>
        <v>0</v>
      </c>
      <c r="H31" s="59">
        <f t="shared" si="8"/>
        <v>0</v>
      </c>
      <c r="I31" s="60" t="e">
        <f t="shared" si="7"/>
        <v>#DIV/0!</v>
      </c>
    </row>
    <row r="32" spans="1:9" x14ac:dyDescent="0.25">
      <c r="A32" s="166" t="s">
        <v>4</v>
      </c>
      <c r="B32" s="167"/>
      <c r="C32" s="167"/>
      <c r="D32" s="167"/>
      <c r="E32" s="167"/>
      <c r="F32" s="167"/>
      <c r="G32" s="40">
        <f>SUM(G24:G31)</f>
        <v>0</v>
      </c>
      <c r="H32" s="45">
        <f>SUM(H24:H31)</f>
        <v>0</v>
      </c>
      <c r="I32" s="34" t="e">
        <f>SUM(I24:I31)</f>
        <v>#DIV/0!</v>
      </c>
    </row>
    <row r="33" spans="1:9" ht="15.75" thickBot="1" x14ac:dyDescent="0.3">
      <c r="A33" s="58"/>
      <c r="B33" s="58"/>
      <c r="C33" s="58"/>
      <c r="D33" s="58"/>
      <c r="E33" s="58"/>
      <c r="F33" s="58"/>
      <c r="G33" s="58"/>
    </row>
    <row r="34" spans="1:9" x14ac:dyDescent="0.25">
      <c r="A34" s="48" t="s">
        <v>46</v>
      </c>
      <c r="B34" s="28" t="s">
        <v>461</v>
      </c>
      <c r="C34" s="29" t="s">
        <v>0</v>
      </c>
      <c r="D34" s="29" t="s">
        <v>1</v>
      </c>
      <c r="E34" s="29" t="s">
        <v>2</v>
      </c>
      <c r="F34" s="30" t="s">
        <v>41</v>
      </c>
      <c r="G34" s="29" t="s">
        <v>3</v>
      </c>
      <c r="H34" s="29" t="s">
        <v>8</v>
      </c>
      <c r="I34" s="33" t="s">
        <v>192</v>
      </c>
    </row>
    <row r="35" spans="1:9" x14ac:dyDescent="0.25">
      <c r="A35" s="78">
        <v>9786059553612</v>
      </c>
      <c r="B35" s="47" t="s">
        <v>305</v>
      </c>
      <c r="C35" s="56"/>
      <c r="D35" s="57">
        <v>404</v>
      </c>
      <c r="E35" s="51">
        <f>ROUNDUP(('SET SİPARİŞ FORMU'!C20+'SET SİPARİŞ FORMU'!C24)/8,0)</f>
        <v>0</v>
      </c>
      <c r="F35" s="52"/>
      <c r="G35" s="53">
        <f>(E35+F35)*D35</f>
        <v>0</v>
      </c>
      <c r="H35" s="54">
        <f t="shared" ref="H35:H40" si="9">G35-(G35*$G$42/100)</f>
        <v>0</v>
      </c>
      <c r="I35" s="55" t="e">
        <f>H35/((E35+F35)*8)</f>
        <v>#DIV/0!</v>
      </c>
    </row>
    <row r="36" spans="1:9" x14ac:dyDescent="0.25">
      <c r="A36" s="78">
        <v>9786052753132</v>
      </c>
      <c r="B36" s="47" t="s">
        <v>304</v>
      </c>
      <c r="C36" s="56"/>
      <c r="D36" s="57">
        <v>404</v>
      </c>
      <c r="E36" s="51">
        <f>ROUNDUP(('SET SİPARİŞ FORMU'!C20+'SET SİPARİŞ FORMU'!C24)/8,0)</f>
        <v>0</v>
      </c>
      <c r="F36" s="52"/>
      <c r="G36" s="53">
        <f>(E36+F36)*D36</f>
        <v>0</v>
      </c>
      <c r="H36" s="54">
        <f t="shared" si="9"/>
        <v>0</v>
      </c>
      <c r="I36" s="55" t="e">
        <f>H36/((E36+F36)*8)</f>
        <v>#DIV/0!</v>
      </c>
    </row>
    <row r="37" spans="1:9" x14ac:dyDescent="0.25">
      <c r="A37" s="78">
        <v>9786052753156</v>
      </c>
      <c r="B37" s="47" t="s">
        <v>307</v>
      </c>
      <c r="C37" s="56"/>
      <c r="D37" s="57">
        <v>404</v>
      </c>
      <c r="E37" s="51">
        <f>ROUNDUP(('SET SİPARİŞ FORMU'!C20+'SET SİPARİŞ FORMU'!C24)/8,0)</f>
        <v>0</v>
      </c>
      <c r="F37" s="52"/>
      <c r="G37" s="53">
        <f>(E37+F37)*D37</f>
        <v>0</v>
      </c>
      <c r="H37" s="54">
        <f t="shared" si="9"/>
        <v>0</v>
      </c>
      <c r="I37" s="55" t="e">
        <f>H37/((E37+F37)*8)</f>
        <v>#DIV/0!</v>
      </c>
    </row>
    <row r="38" spans="1:9" x14ac:dyDescent="0.25">
      <c r="A38" s="78">
        <v>9786052753125</v>
      </c>
      <c r="B38" s="65" t="s">
        <v>306</v>
      </c>
      <c r="C38" s="56"/>
      <c r="D38" s="57">
        <v>254</v>
      </c>
      <c r="E38" s="51">
        <f>ROUNDUP(('SET SİPARİŞ FORMU'!C20+'SET SİPARİŞ FORMU'!C24)/8,0)</f>
        <v>0</v>
      </c>
      <c r="F38" s="52"/>
      <c r="G38" s="53">
        <f t="shared" ref="G38" si="10">(E38+F38)*D38</f>
        <v>0</v>
      </c>
      <c r="H38" s="54">
        <f t="shared" si="9"/>
        <v>0</v>
      </c>
      <c r="I38" s="55" t="e">
        <f t="shared" ref="I38" si="11">H38/((E38+F38)*8)</f>
        <v>#DIV/0!</v>
      </c>
    </row>
    <row r="39" spans="1:9" x14ac:dyDescent="0.25">
      <c r="A39" s="78">
        <v>9786052753163</v>
      </c>
      <c r="B39" s="65" t="s">
        <v>309</v>
      </c>
      <c r="C39" s="56"/>
      <c r="D39" s="57">
        <v>254</v>
      </c>
      <c r="E39" s="51">
        <f>ROUNDUP(('SET SİPARİŞ FORMU'!C20+'SET SİPARİŞ FORMU'!C24)/8,0)</f>
        <v>0</v>
      </c>
      <c r="F39" s="52"/>
      <c r="G39" s="53">
        <f>(E39+F39)*D39</f>
        <v>0</v>
      </c>
      <c r="H39" s="54">
        <f t="shared" si="9"/>
        <v>0</v>
      </c>
      <c r="I39" s="55" t="e">
        <f>H39/((E39+F39)*8)</f>
        <v>#DIV/0!</v>
      </c>
    </row>
    <row r="40" spans="1:9" x14ac:dyDescent="0.25">
      <c r="A40" s="78">
        <v>9786052753149</v>
      </c>
      <c r="B40" s="47" t="s">
        <v>308</v>
      </c>
      <c r="C40" s="56"/>
      <c r="D40" s="57">
        <v>254</v>
      </c>
      <c r="E40" s="51">
        <f>ROUNDUP(('SET SİPARİŞ FORMU'!C20+'SET SİPARİŞ FORMU'!C24)/8,0)</f>
        <v>0</v>
      </c>
      <c r="F40" s="52"/>
      <c r="G40" s="53">
        <f>(E40+F40)*D40</f>
        <v>0</v>
      </c>
      <c r="H40" s="54">
        <f t="shared" si="9"/>
        <v>0</v>
      </c>
      <c r="I40" s="55" t="e">
        <f>H40/((E40+F40)*8)</f>
        <v>#DIV/0!</v>
      </c>
    </row>
    <row r="41" spans="1:9" x14ac:dyDescent="0.25">
      <c r="A41" s="166" t="s">
        <v>4</v>
      </c>
      <c r="B41" s="167"/>
      <c r="C41" s="167"/>
      <c r="D41" s="167"/>
      <c r="E41" s="167"/>
      <c r="F41" s="167"/>
      <c r="G41" s="40">
        <f>SUM(G35:G40)</f>
        <v>0</v>
      </c>
      <c r="H41" s="41">
        <f>SUM(H35:H40)</f>
        <v>0</v>
      </c>
      <c r="I41" s="39" t="e">
        <f>SUM(I35:I40)</f>
        <v>#DIV/0!</v>
      </c>
    </row>
    <row r="42" spans="1:9" ht="15.75" thickBot="1" x14ac:dyDescent="0.3">
      <c r="A42" s="168" t="s">
        <v>7</v>
      </c>
      <c r="B42" s="169"/>
      <c r="C42" s="169"/>
      <c r="D42" s="169"/>
      <c r="E42" s="169"/>
      <c r="F42" s="169"/>
      <c r="G42" s="170">
        <f>SUM('SET SİPARİŞ FORMU'!C29:C29)</f>
        <v>0</v>
      </c>
      <c r="H42" s="170"/>
      <c r="I42" s="171"/>
    </row>
    <row r="43" spans="1:9" x14ac:dyDescent="0.25">
      <c r="A43" s="61"/>
      <c r="B43" s="61"/>
      <c r="C43" s="61"/>
      <c r="D43" s="61"/>
      <c r="E43" s="61"/>
      <c r="F43" s="61"/>
      <c r="G43" s="62"/>
    </row>
    <row r="44" spans="1:9" x14ac:dyDescent="0.25"/>
    <row r="45" spans="1:9" ht="19.5" x14ac:dyDescent="0.3">
      <c r="G45" s="71"/>
      <c r="H45" s="73" t="s">
        <v>171</v>
      </c>
    </row>
    <row r="46" spans="1:9" ht="19.5" x14ac:dyDescent="0.3">
      <c r="G46" s="74" t="s">
        <v>260</v>
      </c>
      <c r="H46" s="75">
        <f>G41+G32+G10+G20</f>
        <v>0</v>
      </c>
    </row>
    <row r="47" spans="1:9" ht="19.5" x14ac:dyDescent="0.3">
      <c r="G47" s="74" t="s">
        <v>261</v>
      </c>
      <c r="H47" s="75">
        <f>H41+H32+H10+H20</f>
        <v>0</v>
      </c>
    </row>
  </sheetData>
  <mergeCells count="13">
    <mergeCell ref="A41:F41"/>
    <mergeCell ref="A42:F42"/>
    <mergeCell ref="G42:I42"/>
    <mergeCell ref="A32:F32"/>
    <mergeCell ref="A20:F20"/>
    <mergeCell ref="A21:F21"/>
    <mergeCell ref="G21:I21"/>
    <mergeCell ref="A12:G12"/>
    <mergeCell ref="A1:I1"/>
    <mergeCell ref="A2:G2"/>
    <mergeCell ref="A10:F10"/>
    <mergeCell ref="A11:F11"/>
    <mergeCell ref="G11:I11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4:F31 F4:F9 F14:F19 F35:F40" xr:uid="{3437594E-7D4D-4970-A124-18E616DD0561}">
      <formula1>0</formula1>
      <formula2>10000</formula2>
    </dataValidation>
  </dataValidations>
  <pageMargins left="0.25" right="0.25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C75D-2632-4FF3-800B-9C07A4BB4ED1}">
  <sheetPr codeName="Sayfa9">
    <pageSetUpPr fitToPage="1"/>
  </sheetPr>
  <dimension ref="A1:R42"/>
  <sheetViews>
    <sheetView zoomScale="110" zoomScaleNormal="110" zoomScalePageLayoutView="70" workbookViewId="0">
      <selection activeCell="B15" sqref="B15"/>
    </sheetView>
  </sheetViews>
  <sheetFormatPr defaultColWidth="0" defaultRowHeight="15" zeroHeight="1" x14ac:dyDescent="0.25"/>
  <cols>
    <col min="1" max="1" width="14.5703125" customWidth="1"/>
    <col min="2" max="2" width="65.5703125" customWidth="1"/>
    <col min="3" max="3" width="10.5703125" customWidth="1"/>
    <col min="4" max="5" width="8.5703125" style="63" customWidth="1"/>
    <col min="6" max="6" width="19.42578125" bestFit="1" customWidth="1"/>
    <col min="7" max="7" width="23.5703125" style="1" bestFit="1" customWidth="1"/>
    <col min="8" max="8" width="21.5703125" style="1" bestFit="1" customWidth="1"/>
    <col min="9" max="9" width="18.5703125" style="1" hidden="1" customWidth="1"/>
    <col min="10" max="10" width="8.85546875" hidden="1" customWidth="1"/>
    <col min="11" max="18" width="0" hidden="1" customWidth="1"/>
    <col min="19" max="16384" width="8.85546875" hidden="1"/>
  </cols>
  <sheetData>
    <row r="1" spans="1:9" ht="19.5" customHeight="1" thickBot="1" x14ac:dyDescent="0.3">
      <c r="A1" s="176" t="s">
        <v>248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9786052754276</v>
      </c>
      <c r="B4" s="50" t="s">
        <v>210</v>
      </c>
      <c r="C4" s="108"/>
      <c r="D4" s="57">
        <v>342</v>
      </c>
      <c r="E4" s="51">
        <f>'SET SİPARİŞ FORMU'!D20+'SET SİPARİŞ FORMU'!D21</f>
        <v>0</v>
      </c>
      <c r="F4" s="52"/>
      <c r="G4" s="53">
        <f>(E4+F4)*D4</f>
        <v>0</v>
      </c>
      <c r="H4" s="54">
        <f>G4-(G4*$G$10/100)</f>
        <v>0</v>
      </c>
      <c r="I4" s="55" t="e">
        <f>H4/(E4+F4)</f>
        <v>#DIV/0!</v>
      </c>
    </row>
    <row r="5" spans="1:9" x14ac:dyDescent="0.25">
      <c r="A5" s="49">
        <v>9786052754313</v>
      </c>
      <c r="B5" s="50" t="s">
        <v>209</v>
      </c>
      <c r="C5" s="108"/>
      <c r="D5" s="57">
        <v>284</v>
      </c>
      <c r="E5" s="51">
        <f>'SET SİPARİŞ FORMU'!D20+'SET SİPARİŞ FORMU'!D21</f>
        <v>0</v>
      </c>
      <c r="F5" s="52"/>
      <c r="G5" s="53">
        <f>(E5+F5)*D5</f>
        <v>0</v>
      </c>
      <c r="H5" s="54">
        <f>G5-(G5*$G$10/100)</f>
        <v>0</v>
      </c>
      <c r="I5" s="55" t="e">
        <f>H5/(E5+F5)</f>
        <v>#DIV/0!</v>
      </c>
    </row>
    <row r="6" spans="1:9" x14ac:dyDescent="0.25">
      <c r="A6" s="49">
        <v>9786052754351</v>
      </c>
      <c r="B6" s="50" t="s">
        <v>208</v>
      </c>
      <c r="C6" s="108"/>
      <c r="D6" s="57">
        <v>250</v>
      </c>
      <c r="E6" s="51">
        <f>'SET SİPARİŞ FORMU'!D20+'SET SİPARİŞ FORMU'!D21</f>
        <v>0</v>
      </c>
      <c r="F6" s="52"/>
      <c r="G6" s="53">
        <f>(E6+F6)*D6</f>
        <v>0</v>
      </c>
      <c r="H6" s="54">
        <f>G6-(G6*$G$10/100)</f>
        <v>0</v>
      </c>
      <c r="I6" s="55" t="e">
        <f>H6/(E6+F6)</f>
        <v>#DIV/0!</v>
      </c>
    </row>
    <row r="7" spans="1:9" x14ac:dyDescent="0.25">
      <c r="A7" s="49">
        <v>9786052754290</v>
      </c>
      <c r="B7" s="50" t="s">
        <v>207</v>
      </c>
      <c r="C7" s="108"/>
      <c r="D7" s="57">
        <v>258</v>
      </c>
      <c r="E7" s="51">
        <f>'SET SİPARİŞ FORMU'!D20+'SET SİPARİŞ FORMU'!D21</f>
        <v>0</v>
      </c>
      <c r="F7" s="52"/>
      <c r="G7" s="53">
        <f t="shared" ref="G7" si="0">(E7+F7)*D7</f>
        <v>0</v>
      </c>
      <c r="H7" s="54">
        <f>G7-(G7*$G$10/100)</f>
        <v>0</v>
      </c>
      <c r="I7" s="55" t="e">
        <f t="shared" ref="I7" si="1">H7/(E7+F7)</f>
        <v>#DIV/0!</v>
      </c>
    </row>
    <row r="8" spans="1:9" x14ac:dyDescent="0.25">
      <c r="A8" s="49">
        <v>9786052754337</v>
      </c>
      <c r="B8" s="50" t="s">
        <v>206</v>
      </c>
      <c r="C8" s="108"/>
      <c r="D8" s="57">
        <v>214</v>
      </c>
      <c r="E8" s="51">
        <f>'SET SİPARİŞ FORMU'!D20+'SET SİPARİŞ FORMU'!D21</f>
        <v>0</v>
      </c>
      <c r="F8" s="52"/>
      <c r="G8" s="53">
        <f>(E8+F8)*D8</f>
        <v>0</v>
      </c>
      <c r="H8" s="54">
        <f>G8-(G8*$G$10/100)</f>
        <v>0</v>
      </c>
      <c r="I8" s="55" t="e">
        <f>H8/(E8+F8)</f>
        <v>#DIV/0!</v>
      </c>
    </row>
    <row r="9" spans="1:9" x14ac:dyDescent="0.25">
      <c r="A9" s="166" t="s">
        <v>4</v>
      </c>
      <c r="B9" s="167"/>
      <c r="C9" s="167"/>
      <c r="D9" s="167"/>
      <c r="E9" s="167"/>
      <c r="F9" s="167"/>
      <c r="G9" s="40">
        <f>SUM(G4:G8)</f>
        <v>0</v>
      </c>
      <c r="H9" s="43">
        <f>SUM(H4:H8)</f>
        <v>0</v>
      </c>
      <c r="I9" s="44" t="e">
        <f>SUM(I4:I8)</f>
        <v>#DIV/0!</v>
      </c>
    </row>
    <row r="10" spans="1:9" ht="15.75" thickBot="1" x14ac:dyDescent="0.3">
      <c r="A10" s="168" t="s">
        <v>7</v>
      </c>
      <c r="B10" s="169"/>
      <c r="C10" s="169"/>
      <c r="D10" s="169"/>
      <c r="E10" s="169"/>
      <c r="F10" s="169"/>
      <c r="G10" s="170">
        <f>'SET SİPARİŞ FORMU'!B29</f>
        <v>0</v>
      </c>
      <c r="H10" s="170"/>
      <c r="I10" s="171"/>
    </row>
    <row r="11" spans="1:9" ht="15.75" thickBot="1" x14ac:dyDescent="0.3">
      <c r="A11" s="172"/>
      <c r="B11" s="172"/>
      <c r="C11" s="172"/>
      <c r="D11" s="172"/>
      <c r="E11" s="172"/>
      <c r="F11" s="172"/>
      <c r="G11" s="172"/>
    </row>
    <row r="12" spans="1:9" x14ac:dyDescent="0.25">
      <c r="A12" s="48" t="s">
        <v>46</v>
      </c>
      <c r="B12" s="28" t="s">
        <v>5</v>
      </c>
      <c r="C12" s="29" t="s">
        <v>0</v>
      </c>
      <c r="D12" s="29" t="s">
        <v>1</v>
      </c>
      <c r="E12" s="29" t="s">
        <v>2</v>
      </c>
      <c r="F12" s="30" t="s">
        <v>41</v>
      </c>
      <c r="G12" s="29" t="s">
        <v>3</v>
      </c>
      <c r="H12" s="29" t="s">
        <v>8</v>
      </c>
      <c r="I12" s="33" t="s">
        <v>192</v>
      </c>
    </row>
    <row r="13" spans="1:9" x14ac:dyDescent="0.25">
      <c r="A13" s="49">
        <v>9786052756058</v>
      </c>
      <c r="B13" s="50" t="s">
        <v>215</v>
      </c>
      <c r="C13" s="108"/>
      <c r="D13" s="57">
        <v>250</v>
      </c>
      <c r="E13" s="51">
        <f>'SET SİPARİŞ FORMU'!D20+'SET SİPARİŞ FORMU'!D22</f>
        <v>0</v>
      </c>
      <c r="F13" s="52"/>
      <c r="G13" s="53">
        <f>(E13+F13)*D13</f>
        <v>0</v>
      </c>
      <c r="H13" s="54">
        <f>G13-(G13*$G$19/100)</f>
        <v>0</v>
      </c>
      <c r="I13" s="55" t="e">
        <f>H13/(E13+F13)</f>
        <v>#DIV/0!</v>
      </c>
    </row>
    <row r="14" spans="1:9" x14ac:dyDescent="0.25">
      <c r="A14" s="49">
        <v>9786052756072</v>
      </c>
      <c r="B14" s="50" t="s">
        <v>214</v>
      </c>
      <c r="C14" s="108"/>
      <c r="D14" s="57">
        <v>238</v>
      </c>
      <c r="E14" s="51">
        <f>'SET SİPARİŞ FORMU'!D20+'SET SİPARİŞ FORMU'!D22</f>
        <v>0</v>
      </c>
      <c r="F14" s="52"/>
      <c r="G14" s="53">
        <f>(E14+F14)*D14</f>
        <v>0</v>
      </c>
      <c r="H14" s="54">
        <f>G14-(G14*$G$19/100)</f>
        <v>0</v>
      </c>
      <c r="I14" s="55" t="e">
        <f>H14/(E14+F14)</f>
        <v>#DIV/0!</v>
      </c>
    </row>
    <row r="15" spans="1:9" x14ac:dyDescent="0.25">
      <c r="A15" s="49">
        <v>9786052756096</v>
      </c>
      <c r="B15" s="50" t="s">
        <v>213</v>
      </c>
      <c r="C15" s="108"/>
      <c r="D15" s="57">
        <v>250</v>
      </c>
      <c r="E15" s="51">
        <f>'SET SİPARİŞ FORMU'!D20+'SET SİPARİŞ FORMU'!D22</f>
        <v>0</v>
      </c>
      <c r="F15" s="52"/>
      <c r="G15" s="53">
        <f t="shared" ref="G15" si="2">(E15+F15)*D15</f>
        <v>0</v>
      </c>
      <c r="H15" s="54">
        <f>G15-(G15*$G$19/100)</f>
        <v>0</v>
      </c>
      <c r="I15" s="55" t="e">
        <f t="shared" ref="I15" si="3">H15/(E15+F15)</f>
        <v>#DIV/0!</v>
      </c>
    </row>
    <row r="16" spans="1:9" x14ac:dyDescent="0.25">
      <c r="A16" s="49">
        <v>9786052756065</v>
      </c>
      <c r="B16" s="50" t="s">
        <v>212</v>
      </c>
      <c r="C16" s="108"/>
      <c r="D16" s="57">
        <v>226</v>
      </c>
      <c r="E16" s="51">
        <f>'SET SİPARİŞ FORMU'!D20+'SET SİPARİŞ FORMU'!D22</f>
        <v>0</v>
      </c>
      <c r="F16" s="52"/>
      <c r="G16" s="53">
        <f>(E16+F16)*D16</f>
        <v>0</v>
      </c>
      <c r="H16" s="54">
        <f>G16-(G16*$G$19/100)</f>
        <v>0</v>
      </c>
      <c r="I16" s="55" t="e">
        <f>H16/(E16+F16)</f>
        <v>#DIV/0!</v>
      </c>
    </row>
    <row r="17" spans="1:9" x14ac:dyDescent="0.25">
      <c r="A17" s="49">
        <v>9786052756089</v>
      </c>
      <c r="B17" s="50" t="s">
        <v>211</v>
      </c>
      <c r="C17" s="108"/>
      <c r="D17" s="57">
        <v>226</v>
      </c>
      <c r="E17" s="51">
        <f>'SET SİPARİŞ FORMU'!D20+'SET SİPARİŞ FORMU'!D22</f>
        <v>0</v>
      </c>
      <c r="F17" s="52"/>
      <c r="G17" s="53">
        <f>(E17+F17)*D17</f>
        <v>0</v>
      </c>
      <c r="H17" s="54">
        <f>G17-(G17*$G$19/100)</f>
        <v>0</v>
      </c>
      <c r="I17" s="55" t="e">
        <f>H17/(E17+F17)</f>
        <v>#DIV/0!</v>
      </c>
    </row>
    <row r="18" spans="1:9" x14ac:dyDescent="0.25">
      <c r="A18" s="166" t="s">
        <v>4</v>
      </c>
      <c r="B18" s="167"/>
      <c r="C18" s="167"/>
      <c r="D18" s="167"/>
      <c r="E18" s="167"/>
      <c r="F18" s="167"/>
      <c r="G18" s="40">
        <f>SUM(G13:G17)</f>
        <v>0</v>
      </c>
      <c r="H18" s="41">
        <f>SUM(H13:H17)</f>
        <v>0</v>
      </c>
      <c r="I18" s="42" t="e">
        <f>SUM(I13:I17)</f>
        <v>#DIV/0!</v>
      </c>
    </row>
    <row r="19" spans="1:9" ht="15.75" thickBot="1" x14ac:dyDescent="0.3">
      <c r="A19" s="168" t="s">
        <v>7</v>
      </c>
      <c r="B19" s="169"/>
      <c r="C19" s="169"/>
      <c r="D19" s="169"/>
      <c r="E19" s="169"/>
      <c r="F19" s="169"/>
      <c r="G19" s="170">
        <f>'SET SİPARİŞ FORMU'!B29</f>
        <v>0</v>
      </c>
      <c r="H19" s="170"/>
      <c r="I19" s="171"/>
    </row>
    <row r="20" spans="1:9" ht="15.75" thickBot="1" x14ac:dyDescent="0.3">
      <c r="A20" s="172"/>
      <c r="B20" s="172"/>
      <c r="C20" s="172"/>
      <c r="D20" s="172"/>
      <c r="E20" s="172"/>
      <c r="F20" s="172"/>
      <c r="G20" s="172"/>
    </row>
    <row r="21" spans="1:9" x14ac:dyDescent="0.25">
      <c r="A21" s="48" t="s">
        <v>46</v>
      </c>
      <c r="B21" s="28" t="s">
        <v>455</v>
      </c>
      <c r="C21" s="29" t="s">
        <v>0</v>
      </c>
      <c r="D21" s="29" t="s">
        <v>1</v>
      </c>
      <c r="E21" s="29" t="s">
        <v>2</v>
      </c>
      <c r="F21" s="30" t="s">
        <v>41</v>
      </c>
      <c r="G21" s="29" t="s">
        <v>3</v>
      </c>
      <c r="H21" s="33" t="s">
        <v>8</v>
      </c>
      <c r="I21" s="113" t="s">
        <v>192</v>
      </c>
    </row>
    <row r="22" spans="1:9" x14ac:dyDescent="0.25">
      <c r="A22" s="49">
        <v>2324587867345</v>
      </c>
      <c r="B22" s="50" t="s">
        <v>425</v>
      </c>
      <c r="C22" s="56"/>
      <c r="D22" s="57">
        <v>9</v>
      </c>
      <c r="E22" s="51">
        <f>'SET SİPARİŞ FORMU'!D20+'SET SİPARİŞ FORMU'!D23</f>
        <v>0</v>
      </c>
      <c r="F22" s="52"/>
      <c r="G22" s="53">
        <f>(E22+F22)*D22</f>
        <v>0</v>
      </c>
      <c r="H22" s="60">
        <f>G22</f>
        <v>0</v>
      </c>
      <c r="I22" s="114" t="e">
        <f>H22/(E22+F22)</f>
        <v>#DIV/0!</v>
      </c>
    </row>
    <row r="23" spans="1:9" x14ac:dyDescent="0.25">
      <c r="A23" s="49">
        <v>2324587867346</v>
      </c>
      <c r="B23" s="50" t="s">
        <v>426</v>
      </c>
      <c r="C23" s="56"/>
      <c r="D23" s="57">
        <v>9</v>
      </c>
      <c r="E23" s="51">
        <f>'SET SİPARİŞ FORMU'!D20+'SET SİPARİŞ FORMU'!D23</f>
        <v>0</v>
      </c>
      <c r="F23" s="52"/>
      <c r="G23" s="53">
        <f t="shared" ref="G23:G27" si="4">(E23+F23)*D23</f>
        <v>0</v>
      </c>
      <c r="H23" s="60">
        <f>G23</f>
        <v>0</v>
      </c>
      <c r="I23" s="114" t="e">
        <f t="shared" ref="I23:I27" si="5">H23/(E23+F23)</f>
        <v>#DIV/0!</v>
      </c>
    </row>
    <row r="24" spans="1:9" x14ac:dyDescent="0.25">
      <c r="A24" s="49">
        <v>2324587867347</v>
      </c>
      <c r="B24" s="50" t="s">
        <v>427</v>
      </c>
      <c r="C24" s="56"/>
      <c r="D24" s="57">
        <v>9</v>
      </c>
      <c r="E24" s="51">
        <f>'SET SİPARİŞ FORMU'!D20+'SET SİPARİŞ FORMU'!D23</f>
        <v>0</v>
      </c>
      <c r="F24" s="52"/>
      <c r="G24" s="53">
        <f t="shared" si="4"/>
        <v>0</v>
      </c>
      <c r="H24" s="60">
        <f t="shared" ref="H24:H27" si="6">G24</f>
        <v>0</v>
      </c>
      <c r="I24" s="114" t="e">
        <f t="shared" si="5"/>
        <v>#DIV/0!</v>
      </c>
    </row>
    <row r="25" spans="1:9" x14ac:dyDescent="0.25">
      <c r="A25" s="49">
        <v>2324587867348</v>
      </c>
      <c r="B25" s="50" t="s">
        <v>428</v>
      </c>
      <c r="C25" s="56"/>
      <c r="D25" s="57">
        <v>9</v>
      </c>
      <c r="E25" s="51">
        <f>'SET SİPARİŞ FORMU'!D20+'SET SİPARİŞ FORMU'!D23</f>
        <v>0</v>
      </c>
      <c r="F25" s="52"/>
      <c r="G25" s="53">
        <f t="shared" si="4"/>
        <v>0</v>
      </c>
      <c r="H25" s="60">
        <f t="shared" si="6"/>
        <v>0</v>
      </c>
      <c r="I25" s="114" t="e">
        <f t="shared" si="5"/>
        <v>#DIV/0!</v>
      </c>
    </row>
    <row r="26" spans="1:9" x14ac:dyDescent="0.25">
      <c r="A26" s="49">
        <v>2324587867349</v>
      </c>
      <c r="B26" s="50" t="s">
        <v>429</v>
      </c>
      <c r="C26" s="56"/>
      <c r="D26" s="57">
        <v>9</v>
      </c>
      <c r="E26" s="51">
        <f>'SET SİPARİŞ FORMU'!D20+'SET SİPARİŞ FORMU'!D23</f>
        <v>0</v>
      </c>
      <c r="F26" s="52"/>
      <c r="G26" s="53">
        <f t="shared" si="4"/>
        <v>0</v>
      </c>
      <c r="H26" s="60">
        <f t="shared" si="6"/>
        <v>0</v>
      </c>
      <c r="I26" s="114" t="e">
        <f t="shared" si="5"/>
        <v>#DIV/0!</v>
      </c>
    </row>
    <row r="27" spans="1:9" x14ac:dyDescent="0.25">
      <c r="A27" s="49">
        <v>2324587867350</v>
      </c>
      <c r="B27" s="50" t="s">
        <v>430</v>
      </c>
      <c r="C27" s="56"/>
      <c r="D27" s="57">
        <v>9</v>
      </c>
      <c r="E27" s="51">
        <f>'SET SİPARİŞ FORMU'!D20+'SET SİPARİŞ FORMU'!D23</f>
        <v>0</v>
      </c>
      <c r="F27" s="52"/>
      <c r="G27" s="53">
        <f t="shared" si="4"/>
        <v>0</v>
      </c>
      <c r="H27" s="60">
        <f t="shared" si="6"/>
        <v>0</v>
      </c>
      <c r="I27" s="114" t="e">
        <f t="shared" si="5"/>
        <v>#DIV/0!</v>
      </c>
    </row>
    <row r="28" spans="1:9" ht="15.75" thickBot="1" x14ac:dyDescent="0.3">
      <c r="A28" s="178" t="s">
        <v>4</v>
      </c>
      <c r="B28" s="179"/>
      <c r="C28" s="179"/>
      <c r="D28" s="179"/>
      <c r="E28" s="179"/>
      <c r="F28" s="180"/>
      <c r="G28" s="116">
        <f>SUM(G22:G27)</f>
        <v>0</v>
      </c>
      <c r="H28" s="118">
        <f>SUM(H22:H27)</f>
        <v>0</v>
      </c>
      <c r="I28" s="115" t="e">
        <f>SUM(I22:I27)</f>
        <v>#DIV/0!</v>
      </c>
    </row>
    <row r="29" spans="1:9" ht="15.75" thickBot="1" x14ac:dyDescent="0.3">
      <c r="A29" s="58"/>
      <c r="B29" s="58"/>
      <c r="C29" s="58"/>
      <c r="D29" s="58"/>
      <c r="E29" s="58"/>
      <c r="F29" s="58"/>
      <c r="G29" s="58"/>
    </row>
    <row r="30" spans="1:9" x14ac:dyDescent="0.25">
      <c r="A30" s="48" t="s">
        <v>46</v>
      </c>
      <c r="B30" s="28" t="s">
        <v>461</v>
      </c>
      <c r="C30" s="29" t="s">
        <v>0</v>
      </c>
      <c r="D30" s="29" t="s">
        <v>1</v>
      </c>
      <c r="E30" s="29" t="s">
        <v>2</v>
      </c>
      <c r="F30" s="30" t="s">
        <v>41</v>
      </c>
      <c r="G30" s="29" t="s">
        <v>3</v>
      </c>
      <c r="H30" s="29" t="s">
        <v>8</v>
      </c>
      <c r="I30" s="33" t="s">
        <v>192</v>
      </c>
    </row>
    <row r="31" spans="1:9" x14ac:dyDescent="0.25">
      <c r="A31" s="78">
        <v>9786052753774</v>
      </c>
      <c r="B31" s="50" t="s">
        <v>311</v>
      </c>
      <c r="C31" s="56"/>
      <c r="D31" s="57">
        <v>412</v>
      </c>
      <c r="E31" s="51">
        <f>ROUNDUP(('SET SİPARİŞ FORMU'!D20+'SET SİPARİŞ FORMU'!D24)/8,0)</f>
        <v>0</v>
      </c>
      <c r="F31" s="52"/>
      <c r="G31" s="53">
        <f>(E31+F31)*D31</f>
        <v>0</v>
      </c>
      <c r="H31" s="54">
        <f>G31-(G31*$G$37/100)</f>
        <v>0</v>
      </c>
      <c r="I31" s="55" t="e">
        <f>H31/((E31+F31)*8)</f>
        <v>#DIV/0!</v>
      </c>
    </row>
    <row r="32" spans="1:9" x14ac:dyDescent="0.25">
      <c r="A32" s="78">
        <v>9786052753675</v>
      </c>
      <c r="B32" s="50" t="s">
        <v>310</v>
      </c>
      <c r="C32" s="56"/>
      <c r="D32" s="57">
        <v>412</v>
      </c>
      <c r="E32" s="51">
        <f>ROUNDUP(('SET SİPARİŞ FORMU'!D20+'SET SİPARİŞ FORMU'!D24)/8,0)</f>
        <v>0</v>
      </c>
      <c r="F32" s="52"/>
      <c r="G32" s="53">
        <f>(E32+F32)*D32</f>
        <v>0</v>
      </c>
      <c r="H32" s="54">
        <f>G32-(G32*$G$37/100)</f>
        <v>0</v>
      </c>
      <c r="I32" s="55" t="e">
        <f>H32/((E32+F32)*8)</f>
        <v>#DIV/0!</v>
      </c>
    </row>
    <row r="33" spans="1:9" x14ac:dyDescent="0.25">
      <c r="A33" s="78">
        <v>9786052753880</v>
      </c>
      <c r="B33" s="50" t="s">
        <v>313</v>
      </c>
      <c r="C33" s="56"/>
      <c r="D33" s="57">
        <v>412</v>
      </c>
      <c r="E33" s="51">
        <f>ROUNDUP(('SET SİPARİŞ FORMU'!D20+'SET SİPARİŞ FORMU'!D24)/8,0)</f>
        <v>0</v>
      </c>
      <c r="F33" s="52"/>
      <c r="G33" s="53">
        <f>(E33+F33)*D33</f>
        <v>0</v>
      </c>
      <c r="H33" s="54">
        <f>G33-(G33*$G$37/100)</f>
        <v>0</v>
      </c>
      <c r="I33" s="55" t="e">
        <f>H33/((E33+F33)*8)</f>
        <v>#DIV/0!</v>
      </c>
    </row>
    <row r="34" spans="1:9" x14ac:dyDescent="0.25">
      <c r="A34" s="78">
        <v>9786052753866</v>
      </c>
      <c r="B34" s="50" t="s">
        <v>312</v>
      </c>
      <c r="C34" s="56"/>
      <c r="D34" s="57">
        <v>324</v>
      </c>
      <c r="E34" s="51">
        <f>ROUNDUP(('SET SİPARİŞ FORMU'!D20+'SET SİPARİŞ FORMU'!D24)/8,0)</f>
        <v>0</v>
      </c>
      <c r="F34" s="52"/>
      <c r="G34" s="53">
        <f t="shared" ref="G34:G35" si="7">(E34+F34)*D34</f>
        <v>0</v>
      </c>
      <c r="H34" s="54">
        <f>G34-(G34*$G$37/100)</f>
        <v>0</v>
      </c>
      <c r="I34" s="55" t="e">
        <f t="shared" ref="I34:I35" si="8">H34/((E34+F34)*8)</f>
        <v>#DIV/0!</v>
      </c>
    </row>
    <row r="35" spans="1:9" x14ac:dyDescent="0.25">
      <c r="A35" s="78">
        <v>9786052753873</v>
      </c>
      <c r="B35" s="50" t="s">
        <v>314</v>
      </c>
      <c r="C35" s="56"/>
      <c r="D35" s="57">
        <v>324</v>
      </c>
      <c r="E35" s="51">
        <f>ROUNDUP(('SET SİPARİŞ FORMU'!D20+'SET SİPARİŞ FORMU'!D24)/8,0)</f>
        <v>0</v>
      </c>
      <c r="F35" s="52"/>
      <c r="G35" s="53">
        <f t="shared" si="7"/>
        <v>0</v>
      </c>
      <c r="H35" s="54">
        <f>G35-(G35*$G$37/100)</f>
        <v>0</v>
      </c>
      <c r="I35" s="55" t="e">
        <f t="shared" si="8"/>
        <v>#DIV/0!</v>
      </c>
    </row>
    <row r="36" spans="1:9" x14ac:dyDescent="0.25">
      <c r="A36" s="166" t="s">
        <v>4</v>
      </c>
      <c r="B36" s="167"/>
      <c r="C36" s="167"/>
      <c r="D36" s="167"/>
      <c r="E36" s="167"/>
      <c r="F36" s="167"/>
      <c r="G36" s="40">
        <f>SUM(G31:G35)</f>
        <v>0</v>
      </c>
      <c r="H36" s="41">
        <f>SUM(H31:H35)</f>
        <v>0</v>
      </c>
      <c r="I36" s="42" t="e">
        <f>SUM(I31:I35)</f>
        <v>#DIV/0!</v>
      </c>
    </row>
    <row r="37" spans="1:9" ht="15.75" thickBot="1" x14ac:dyDescent="0.3">
      <c r="A37" s="168" t="s">
        <v>7</v>
      </c>
      <c r="B37" s="169"/>
      <c r="C37" s="169"/>
      <c r="D37" s="169"/>
      <c r="E37" s="169"/>
      <c r="F37" s="169"/>
      <c r="G37" s="170">
        <f>SUM('SET SİPARİŞ FORMU'!C29:C29)</f>
        <v>0</v>
      </c>
      <c r="H37" s="170"/>
      <c r="I37" s="171"/>
    </row>
    <row r="38" spans="1:9" x14ac:dyDescent="0.25">
      <c r="A38" s="61"/>
      <c r="B38" s="61"/>
      <c r="C38" s="61"/>
      <c r="D38" s="61"/>
      <c r="E38" s="61"/>
      <c r="F38" s="61"/>
      <c r="G38" s="62"/>
    </row>
    <row r="39" spans="1:9" x14ac:dyDescent="0.25">
      <c r="A39" s="61"/>
      <c r="B39" s="61"/>
      <c r="C39" s="61"/>
      <c r="D39" s="61"/>
      <c r="E39" s="61"/>
      <c r="F39" s="61"/>
      <c r="G39" s="62"/>
    </row>
    <row r="40" spans="1:9" ht="19.5" x14ac:dyDescent="0.3">
      <c r="G40" s="71"/>
      <c r="H40" s="73" t="s">
        <v>171</v>
      </c>
    </row>
    <row r="41" spans="1:9" ht="19.5" x14ac:dyDescent="0.3">
      <c r="G41" s="74" t="s">
        <v>260</v>
      </c>
      <c r="H41" s="75">
        <f>G36+G28+G9+G18</f>
        <v>0</v>
      </c>
    </row>
    <row r="42" spans="1:9" ht="19.5" x14ac:dyDescent="0.3">
      <c r="G42" s="74" t="s">
        <v>261</v>
      </c>
      <c r="H42" s="75">
        <f>H36+H28+H9+H18</f>
        <v>0</v>
      </c>
    </row>
  </sheetData>
  <mergeCells count="14">
    <mergeCell ref="A36:F36"/>
    <mergeCell ref="A37:F37"/>
    <mergeCell ref="G37:I37"/>
    <mergeCell ref="A28:F28"/>
    <mergeCell ref="A1:I1"/>
    <mergeCell ref="A2:G2"/>
    <mergeCell ref="A9:F9"/>
    <mergeCell ref="A10:F10"/>
    <mergeCell ref="G10:I10"/>
    <mergeCell ref="A18:F18"/>
    <mergeCell ref="A19:F19"/>
    <mergeCell ref="G19:I19"/>
    <mergeCell ref="A20:G20"/>
    <mergeCell ref="A11:G11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2:F27 F4:F8 F13:F17 F31:F35" xr:uid="{7A41B205-FABD-4B27-B5A1-E6A2920560FD}">
      <formula1>0</formula1>
      <formula2>10000</formula2>
    </dataValidation>
  </dataValidations>
  <pageMargins left="0.25" right="0.25" top="0.75" bottom="0.75" header="0.3" footer="0.3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DFF6-4794-4146-B1DA-2F0D89A968FC}">
  <sheetPr codeName="Sayfa10">
    <pageSetUpPr fitToPage="1"/>
  </sheetPr>
  <dimension ref="A1:R42"/>
  <sheetViews>
    <sheetView zoomScale="110" zoomScaleNormal="110" zoomScalePageLayoutView="70" workbookViewId="0">
      <selection activeCell="B15" sqref="B15"/>
    </sheetView>
  </sheetViews>
  <sheetFormatPr defaultColWidth="0" defaultRowHeight="15" zeroHeight="1" x14ac:dyDescent="0.25"/>
  <cols>
    <col min="1" max="1" width="14.5703125" customWidth="1"/>
    <col min="2" max="2" width="65.5703125" customWidth="1"/>
    <col min="3" max="3" width="10.5703125" customWidth="1"/>
    <col min="4" max="5" width="8.5703125" style="63" customWidth="1"/>
    <col min="6" max="6" width="19.42578125" bestFit="1" customWidth="1"/>
    <col min="7" max="7" width="23.5703125" style="1" bestFit="1" customWidth="1"/>
    <col min="8" max="8" width="21.5703125" style="1" bestFit="1" customWidth="1"/>
    <col min="9" max="9" width="18.5703125" style="1" hidden="1" customWidth="1"/>
    <col min="10" max="10" width="8.85546875" hidden="1" customWidth="1"/>
    <col min="11" max="18" width="0" hidden="1" customWidth="1"/>
    <col min="19" max="16384" width="8.85546875" hidden="1"/>
  </cols>
  <sheetData>
    <row r="1" spans="1:9" ht="19.5" customHeight="1" thickBot="1" x14ac:dyDescent="0.3">
      <c r="A1" s="176" t="s">
        <v>249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9786052754375</v>
      </c>
      <c r="B4" s="50" t="s">
        <v>220</v>
      </c>
      <c r="C4" s="108"/>
      <c r="D4" s="57">
        <v>324</v>
      </c>
      <c r="E4" s="51">
        <f>'SET SİPARİŞ FORMU'!E20+'SET SİPARİŞ FORMU'!E21</f>
        <v>0</v>
      </c>
      <c r="F4" s="52"/>
      <c r="G4" s="53">
        <f>(E4+F4)*D4</f>
        <v>0</v>
      </c>
      <c r="H4" s="54">
        <f>G4-(G4*$G$10/100)</f>
        <v>0</v>
      </c>
      <c r="I4" s="55" t="e">
        <f>H4/(E4+F4)</f>
        <v>#DIV/0!</v>
      </c>
    </row>
    <row r="5" spans="1:9" x14ac:dyDescent="0.25">
      <c r="A5" s="49">
        <v>9786052754412</v>
      </c>
      <c r="B5" s="50" t="s">
        <v>219</v>
      </c>
      <c r="C5" s="108"/>
      <c r="D5" s="57">
        <v>272</v>
      </c>
      <c r="E5" s="51">
        <f>'SET SİPARİŞ FORMU'!E20+'SET SİPARİŞ FORMU'!E21</f>
        <v>0</v>
      </c>
      <c r="F5" s="52"/>
      <c r="G5" s="53">
        <f>(E5+F5)*D5</f>
        <v>0</v>
      </c>
      <c r="H5" s="54">
        <f>G5-(G5*$G$10/100)</f>
        <v>0</v>
      </c>
      <c r="I5" s="55" t="e">
        <f>H5/(E5+F5)</f>
        <v>#DIV/0!</v>
      </c>
    </row>
    <row r="6" spans="1:9" x14ac:dyDescent="0.25">
      <c r="A6" s="49">
        <v>9786052754450</v>
      </c>
      <c r="B6" s="50" t="s">
        <v>218</v>
      </c>
      <c r="C6" s="108"/>
      <c r="D6" s="57">
        <v>232</v>
      </c>
      <c r="E6" s="51">
        <f>'SET SİPARİŞ FORMU'!E20+'SET SİPARİŞ FORMU'!E21</f>
        <v>0</v>
      </c>
      <c r="F6" s="52"/>
      <c r="G6" s="53">
        <f t="shared" ref="G6" si="0">(E6+F6)*D6</f>
        <v>0</v>
      </c>
      <c r="H6" s="54">
        <f>G6-(G6*$G$10/100)</f>
        <v>0</v>
      </c>
      <c r="I6" s="55" t="e">
        <f t="shared" ref="I6" si="1">H6/(E6+F6)</f>
        <v>#DIV/0!</v>
      </c>
    </row>
    <row r="7" spans="1:9" x14ac:dyDescent="0.25">
      <c r="A7" s="49">
        <v>9786052754399</v>
      </c>
      <c r="B7" s="50" t="s">
        <v>217</v>
      </c>
      <c r="C7" s="108"/>
      <c r="D7" s="57">
        <v>268</v>
      </c>
      <c r="E7" s="51">
        <f>'SET SİPARİŞ FORMU'!E20+'SET SİPARİŞ FORMU'!E21</f>
        <v>0</v>
      </c>
      <c r="F7" s="52"/>
      <c r="G7" s="53">
        <f>(E7+F7)*D7</f>
        <v>0</v>
      </c>
      <c r="H7" s="54">
        <f>G7-(G7*$G$10/100)</f>
        <v>0</v>
      </c>
      <c r="I7" s="55" t="e">
        <f>H7/(E7+F7)</f>
        <v>#DIV/0!</v>
      </c>
    </row>
    <row r="8" spans="1:9" x14ac:dyDescent="0.25">
      <c r="A8" s="49">
        <v>9786052754436</v>
      </c>
      <c r="B8" s="50" t="s">
        <v>216</v>
      </c>
      <c r="C8" s="108"/>
      <c r="D8" s="57">
        <v>214</v>
      </c>
      <c r="E8" s="51">
        <f>'SET SİPARİŞ FORMU'!E20+'SET SİPARİŞ FORMU'!E21</f>
        <v>0</v>
      </c>
      <c r="F8" s="52"/>
      <c r="G8" s="53">
        <f>(E8+F8)*D8</f>
        <v>0</v>
      </c>
      <c r="H8" s="54">
        <f>G8-(G8*$G$10/100)</f>
        <v>0</v>
      </c>
      <c r="I8" s="55" t="e">
        <f>H8/(E8+F8)</f>
        <v>#DIV/0!</v>
      </c>
    </row>
    <row r="9" spans="1:9" x14ac:dyDescent="0.25">
      <c r="A9" s="166" t="s">
        <v>4</v>
      </c>
      <c r="B9" s="167"/>
      <c r="C9" s="167"/>
      <c r="D9" s="167"/>
      <c r="E9" s="167"/>
      <c r="F9" s="167"/>
      <c r="G9" s="40">
        <f>SUM(G4:G8)</f>
        <v>0</v>
      </c>
      <c r="H9" s="43">
        <f>SUM(H4:H8)</f>
        <v>0</v>
      </c>
      <c r="I9" s="44" t="e">
        <f>SUM(I4:I8)</f>
        <v>#DIV/0!</v>
      </c>
    </row>
    <row r="10" spans="1:9" ht="15.75" thickBot="1" x14ac:dyDescent="0.3">
      <c r="A10" s="168" t="s">
        <v>7</v>
      </c>
      <c r="B10" s="169"/>
      <c r="C10" s="169"/>
      <c r="D10" s="169"/>
      <c r="E10" s="169"/>
      <c r="F10" s="169"/>
      <c r="G10" s="170">
        <f>'SET SİPARİŞ FORMU'!B29</f>
        <v>0</v>
      </c>
      <c r="H10" s="170"/>
      <c r="I10" s="171"/>
    </row>
    <row r="11" spans="1:9" ht="15.75" thickBot="1" x14ac:dyDescent="0.3">
      <c r="A11" s="172"/>
      <c r="B11" s="172"/>
      <c r="C11" s="172"/>
      <c r="D11" s="172"/>
      <c r="E11" s="172"/>
      <c r="F11" s="172"/>
      <c r="G11" s="172"/>
    </row>
    <row r="12" spans="1:9" x14ac:dyDescent="0.25">
      <c r="A12" s="48" t="s">
        <v>46</v>
      </c>
      <c r="B12" s="28" t="s">
        <v>5</v>
      </c>
      <c r="C12" s="29" t="s">
        <v>0</v>
      </c>
      <c r="D12" s="29" t="s">
        <v>1</v>
      </c>
      <c r="E12" s="29" t="s">
        <v>2</v>
      </c>
      <c r="F12" s="30" t="s">
        <v>41</v>
      </c>
      <c r="G12" s="29" t="s">
        <v>3</v>
      </c>
      <c r="H12" s="29" t="s">
        <v>8</v>
      </c>
      <c r="I12" s="33" t="s">
        <v>192</v>
      </c>
    </row>
    <row r="13" spans="1:9" x14ac:dyDescent="0.25">
      <c r="A13" s="49">
        <v>9786052754368</v>
      </c>
      <c r="B13" s="50" t="s">
        <v>225</v>
      </c>
      <c r="C13" s="108"/>
      <c r="D13" s="57">
        <v>226</v>
      </c>
      <c r="E13" s="51">
        <f>'SET SİPARİŞ FORMU'!E20+'SET SİPARİŞ FORMU'!E22</f>
        <v>0</v>
      </c>
      <c r="F13" s="52"/>
      <c r="G13" s="53">
        <f>(E13+F13)*D13</f>
        <v>0</v>
      </c>
      <c r="H13" s="54">
        <f>G13-(G13*$G$19/100)</f>
        <v>0</v>
      </c>
      <c r="I13" s="55" t="e">
        <f>H13/(E13+F13)</f>
        <v>#DIV/0!</v>
      </c>
    </row>
    <row r="14" spans="1:9" x14ac:dyDescent="0.25">
      <c r="A14" s="49">
        <v>9786052754405</v>
      </c>
      <c r="B14" s="50" t="s">
        <v>224</v>
      </c>
      <c r="C14" s="108"/>
      <c r="D14" s="57">
        <v>238</v>
      </c>
      <c r="E14" s="51">
        <f>'SET SİPARİŞ FORMU'!E20+'SET SİPARİŞ FORMU'!E22</f>
        <v>0</v>
      </c>
      <c r="F14" s="52"/>
      <c r="G14" s="53">
        <f>(E14+F14)*D14</f>
        <v>0</v>
      </c>
      <c r="H14" s="54">
        <f>G14-(G14*$G$19/100)</f>
        <v>0</v>
      </c>
      <c r="I14" s="55" t="e">
        <f>H14/(E14+F14)</f>
        <v>#DIV/0!</v>
      </c>
    </row>
    <row r="15" spans="1:9" x14ac:dyDescent="0.25">
      <c r="A15" s="49">
        <v>9786052754443</v>
      </c>
      <c r="B15" s="50" t="s">
        <v>223</v>
      </c>
      <c r="C15" s="108"/>
      <c r="D15" s="57">
        <v>238</v>
      </c>
      <c r="E15" s="51">
        <f>'SET SİPARİŞ FORMU'!E20+'SET SİPARİŞ FORMU'!E22</f>
        <v>0</v>
      </c>
      <c r="F15" s="52"/>
      <c r="G15" s="53">
        <f t="shared" ref="G15" si="2">(E15+F15)*D15</f>
        <v>0</v>
      </c>
      <c r="H15" s="54">
        <f>G15-(G15*$G$19/100)</f>
        <v>0</v>
      </c>
      <c r="I15" s="55" t="e">
        <f t="shared" ref="I15" si="3">H15/(E15+F15)</f>
        <v>#DIV/0!</v>
      </c>
    </row>
    <row r="16" spans="1:9" x14ac:dyDescent="0.25">
      <c r="A16" s="49">
        <v>9786052756225</v>
      </c>
      <c r="B16" s="50" t="s">
        <v>222</v>
      </c>
      <c r="C16" s="108"/>
      <c r="D16" s="57">
        <v>212</v>
      </c>
      <c r="E16" s="51">
        <f>'SET SİPARİŞ FORMU'!E20+'SET SİPARİŞ FORMU'!E22</f>
        <v>0</v>
      </c>
      <c r="F16" s="52"/>
      <c r="G16" s="53">
        <f>(E16+F16)*D16</f>
        <v>0</v>
      </c>
      <c r="H16" s="54">
        <f>G16-(G16*$G$19/100)</f>
        <v>0</v>
      </c>
      <c r="I16" s="55" t="e">
        <f>H16/(E16+F16)</f>
        <v>#DIV/0!</v>
      </c>
    </row>
    <row r="17" spans="1:9" x14ac:dyDescent="0.25">
      <c r="A17" s="49">
        <v>9786052754429</v>
      </c>
      <c r="B17" s="50" t="s">
        <v>221</v>
      </c>
      <c r="C17" s="108"/>
      <c r="D17" s="57">
        <v>212</v>
      </c>
      <c r="E17" s="51">
        <f>'SET SİPARİŞ FORMU'!E20+'SET SİPARİŞ FORMU'!E22</f>
        <v>0</v>
      </c>
      <c r="F17" s="52"/>
      <c r="G17" s="53">
        <f>(E17+F17)*D17</f>
        <v>0</v>
      </c>
      <c r="H17" s="54">
        <f>G17-(G17*$G$19/100)</f>
        <v>0</v>
      </c>
      <c r="I17" s="55" t="e">
        <f>H17/(E17+F17)</f>
        <v>#DIV/0!</v>
      </c>
    </row>
    <row r="18" spans="1:9" x14ac:dyDescent="0.25">
      <c r="A18" s="166" t="s">
        <v>4</v>
      </c>
      <c r="B18" s="167"/>
      <c r="C18" s="167"/>
      <c r="D18" s="167"/>
      <c r="E18" s="167"/>
      <c r="F18" s="167"/>
      <c r="G18" s="40">
        <f>SUM(G13:G17)</f>
        <v>0</v>
      </c>
      <c r="H18" s="41">
        <f>SUM(H13:H17)</f>
        <v>0</v>
      </c>
      <c r="I18" s="42" t="e">
        <f>SUM(I13:I17)</f>
        <v>#DIV/0!</v>
      </c>
    </row>
    <row r="19" spans="1:9" ht="15.75" thickBot="1" x14ac:dyDescent="0.3">
      <c r="A19" s="168" t="s">
        <v>7</v>
      </c>
      <c r="B19" s="169"/>
      <c r="C19" s="169"/>
      <c r="D19" s="169"/>
      <c r="E19" s="169"/>
      <c r="F19" s="169"/>
      <c r="G19" s="170">
        <f>'SET SİPARİŞ FORMU'!B29</f>
        <v>0</v>
      </c>
      <c r="H19" s="170"/>
      <c r="I19" s="171"/>
    </row>
    <row r="20" spans="1:9" ht="15.75" thickBot="1" x14ac:dyDescent="0.3">
      <c r="A20" s="61"/>
      <c r="B20" s="61"/>
      <c r="C20" s="61"/>
      <c r="D20" s="61"/>
      <c r="E20" s="61"/>
      <c r="F20" s="61"/>
      <c r="G20" s="62"/>
    </row>
    <row r="21" spans="1:9" x14ac:dyDescent="0.25">
      <c r="A21" s="48" t="s">
        <v>46</v>
      </c>
      <c r="B21" s="28" t="s">
        <v>454</v>
      </c>
      <c r="C21" s="29" t="s">
        <v>0</v>
      </c>
      <c r="D21" s="29" t="s">
        <v>1</v>
      </c>
      <c r="E21" s="29" t="s">
        <v>2</v>
      </c>
      <c r="F21" s="30" t="s">
        <v>41</v>
      </c>
      <c r="G21" s="29" t="s">
        <v>3</v>
      </c>
      <c r="H21" s="33" t="s">
        <v>8</v>
      </c>
      <c r="I21" s="113" t="s">
        <v>192</v>
      </c>
    </row>
    <row r="22" spans="1:9" x14ac:dyDescent="0.25">
      <c r="A22" s="49">
        <v>2324587867339</v>
      </c>
      <c r="B22" s="50" t="s">
        <v>226</v>
      </c>
      <c r="C22" s="56"/>
      <c r="D22" s="57">
        <v>9</v>
      </c>
      <c r="E22" s="51">
        <f>'SET SİPARİŞ FORMU'!E20+'SET SİPARİŞ FORMU'!E23</f>
        <v>0</v>
      </c>
      <c r="F22" s="52"/>
      <c r="G22" s="53">
        <f>(E22+F22)*D22</f>
        <v>0</v>
      </c>
      <c r="H22" s="60">
        <f>G22</f>
        <v>0</v>
      </c>
      <c r="I22" s="114" t="e">
        <f>H22/(E22+F22)</f>
        <v>#DIV/0!</v>
      </c>
    </row>
    <row r="23" spans="1:9" x14ac:dyDescent="0.25">
      <c r="A23" s="49">
        <v>2324587867340</v>
      </c>
      <c r="B23" s="50" t="s">
        <v>227</v>
      </c>
      <c r="C23" s="56"/>
      <c r="D23" s="57">
        <v>9</v>
      </c>
      <c r="E23" s="51">
        <f>'SET SİPARİŞ FORMU'!E20+'SET SİPARİŞ FORMU'!E23</f>
        <v>0</v>
      </c>
      <c r="F23" s="52"/>
      <c r="G23" s="53">
        <f t="shared" ref="G23:G27" si="4">(E23+F23)*D23</f>
        <v>0</v>
      </c>
      <c r="H23" s="60">
        <f>G23</f>
        <v>0</v>
      </c>
      <c r="I23" s="114" t="e">
        <f t="shared" ref="I23:I27" si="5">H23/(E23+F23)</f>
        <v>#DIV/0!</v>
      </c>
    </row>
    <row r="24" spans="1:9" x14ac:dyDescent="0.25">
      <c r="A24" s="49">
        <v>2324587867341</v>
      </c>
      <c r="B24" s="50" t="s">
        <v>228</v>
      </c>
      <c r="C24" s="56"/>
      <c r="D24" s="57">
        <v>9</v>
      </c>
      <c r="E24" s="51">
        <f>'SET SİPARİŞ FORMU'!E20+'SET SİPARİŞ FORMU'!E23</f>
        <v>0</v>
      </c>
      <c r="F24" s="52"/>
      <c r="G24" s="53">
        <f t="shared" si="4"/>
        <v>0</v>
      </c>
      <c r="H24" s="60">
        <f t="shared" ref="H24:H27" si="6">G24</f>
        <v>0</v>
      </c>
      <c r="I24" s="114" t="e">
        <f t="shared" si="5"/>
        <v>#DIV/0!</v>
      </c>
    </row>
    <row r="25" spans="1:9" x14ac:dyDescent="0.25">
      <c r="A25" s="49">
        <v>2324587867342</v>
      </c>
      <c r="B25" s="50" t="s">
        <v>229</v>
      </c>
      <c r="C25" s="56"/>
      <c r="D25" s="57">
        <v>9</v>
      </c>
      <c r="E25" s="51">
        <f>'SET SİPARİŞ FORMU'!E20+'SET SİPARİŞ FORMU'!E23</f>
        <v>0</v>
      </c>
      <c r="F25" s="52"/>
      <c r="G25" s="53">
        <f t="shared" si="4"/>
        <v>0</v>
      </c>
      <c r="H25" s="60">
        <f t="shared" si="6"/>
        <v>0</v>
      </c>
      <c r="I25" s="114" t="e">
        <f t="shared" si="5"/>
        <v>#DIV/0!</v>
      </c>
    </row>
    <row r="26" spans="1:9" x14ac:dyDescent="0.25">
      <c r="A26" s="49">
        <v>2324587867343</v>
      </c>
      <c r="B26" s="50" t="s">
        <v>230</v>
      </c>
      <c r="C26" s="56"/>
      <c r="D26" s="57">
        <v>9</v>
      </c>
      <c r="E26" s="51">
        <f>'SET SİPARİŞ FORMU'!E20+'SET SİPARİŞ FORMU'!E23</f>
        <v>0</v>
      </c>
      <c r="F26" s="52"/>
      <c r="G26" s="53">
        <f t="shared" si="4"/>
        <v>0</v>
      </c>
      <c r="H26" s="60">
        <f t="shared" si="6"/>
        <v>0</v>
      </c>
      <c r="I26" s="114" t="e">
        <f t="shared" si="5"/>
        <v>#DIV/0!</v>
      </c>
    </row>
    <row r="27" spans="1:9" x14ac:dyDescent="0.25">
      <c r="A27" s="49">
        <v>2324587867344</v>
      </c>
      <c r="B27" s="50" t="s">
        <v>231</v>
      </c>
      <c r="C27" s="56"/>
      <c r="D27" s="57">
        <v>9</v>
      </c>
      <c r="E27" s="51">
        <f>'SET SİPARİŞ FORMU'!E20+'SET SİPARİŞ FORMU'!E23</f>
        <v>0</v>
      </c>
      <c r="F27" s="52"/>
      <c r="G27" s="53">
        <f t="shared" si="4"/>
        <v>0</v>
      </c>
      <c r="H27" s="60">
        <f t="shared" si="6"/>
        <v>0</v>
      </c>
      <c r="I27" s="114" t="e">
        <f t="shared" si="5"/>
        <v>#DIV/0!</v>
      </c>
    </row>
    <row r="28" spans="1:9" ht="15.75" thickBot="1" x14ac:dyDescent="0.3">
      <c r="A28" s="168" t="s">
        <v>4</v>
      </c>
      <c r="B28" s="169"/>
      <c r="C28" s="169"/>
      <c r="D28" s="169"/>
      <c r="E28" s="169"/>
      <c r="F28" s="169"/>
      <c r="G28" s="116">
        <f>SUM(G22:G27)</f>
        <v>0</v>
      </c>
      <c r="H28" s="118">
        <f>SUM(H22:H27)</f>
        <v>0</v>
      </c>
      <c r="I28" s="115" t="e">
        <f>SUM(I22:I27)</f>
        <v>#DIV/0!</v>
      </c>
    </row>
    <row r="29" spans="1:9" ht="15.75" thickBot="1" x14ac:dyDescent="0.3">
      <c r="A29" s="58"/>
      <c r="B29" s="58"/>
      <c r="C29" s="58"/>
      <c r="D29" s="58"/>
      <c r="E29" s="58"/>
      <c r="F29" s="58"/>
      <c r="G29" s="58"/>
    </row>
    <row r="30" spans="1:9" x14ac:dyDescent="0.25">
      <c r="A30" s="48" t="s">
        <v>46</v>
      </c>
      <c r="B30" s="28" t="s">
        <v>461</v>
      </c>
      <c r="C30" s="29" t="s">
        <v>0</v>
      </c>
      <c r="D30" s="29" t="s">
        <v>1</v>
      </c>
      <c r="E30" s="29" t="s">
        <v>2</v>
      </c>
      <c r="F30" s="30" t="s">
        <v>41</v>
      </c>
      <c r="G30" s="29" t="s">
        <v>3</v>
      </c>
      <c r="H30" s="29" t="s">
        <v>8</v>
      </c>
      <c r="I30" s="33" t="s">
        <v>192</v>
      </c>
    </row>
    <row r="31" spans="1:9" x14ac:dyDescent="0.25">
      <c r="A31" s="78">
        <v>9786052753682</v>
      </c>
      <c r="B31" s="50" t="s">
        <v>316</v>
      </c>
      <c r="C31" s="56"/>
      <c r="D31" s="57">
        <v>439</v>
      </c>
      <c r="E31" s="51">
        <f>ROUNDUP(('SET SİPARİŞ FORMU'!E20+'SET SİPARİŞ FORMU'!E24)/8,0)</f>
        <v>0</v>
      </c>
      <c r="F31" s="52"/>
      <c r="G31" s="53">
        <f>(E31+F31)*D31</f>
        <v>0</v>
      </c>
      <c r="H31" s="54">
        <f>G31-(G31*$G$37/100)</f>
        <v>0</v>
      </c>
      <c r="I31" s="55" t="e">
        <f>H31/((E31+F31)*8)</f>
        <v>#DIV/0!</v>
      </c>
    </row>
    <row r="32" spans="1:9" x14ac:dyDescent="0.25">
      <c r="A32" s="78">
        <v>9786052753705</v>
      </c>
      <c r="B32" s="50" t="s">
        <v>315</v>
      </c>
      <c r="C32" s="56"/>
      <c r="D32" s="57">
        <v>439</v>
      </c>
      <c r="E32" s="51">
        <f>ROUNDUP(('SET SİPARİŞ FORMU'!E20+'SET SİPARİŞ FORMU'!E24)/8,0)</f>
        <v>0</v>
      </c>
      <c r="F32" s="52"/>
      <c r="G32" s="53">
        <f>(E32+F32)*D32</f>
        <v>0</v>
      </c>
      <c r="H32" s="54">
        <f>G32-(G32*$G$37/100)</f>
        <v>0</v>
      </c>
      <c r="I32" s="55" t="e">
        <f>H32/((E32+F32)*8)</f>
        <v>#DIV/0!</v>
      </c>
    </row>
    <row r="33" spans="1:9" x14ac:dyDescent="0.25">
      <c r="A33" s="78">
        <v>9786052753729</v>
      </c>
      <c r="B33" s="50" t="s">
        <v>318</v>
      </c>
      <c r="C33" s="56"/>
      <c r="D33" s="57">
        <v>439</v>
      </c>
      <c r="E33" s="51">
        <f>ROUNDUP(('SET SİPARİŞ FORMU'!E20+'SET SİPARİŞ FORMU'!E24)/8,0)</f>
        <v>0</v>
      </c>
      <c r="F33" s="52"/>
      <c r="G33" s="53">
        <f>(E33+F33)*D33</f>
        <v>0</v>
      </c>
      <c r="H33" s="54">
        <f>G33-(G33*$G$37/100)</f>
        <v>0</v>
      </c>
      <c r="I33" s="55" t="e">
        <f>H33/((E33+F33)*8)</f>
        <v>#DIV/0!</v>
      </c>
    </row>
    <row r="34" spans="1:9" x14ac:dyDescent="0.25">
      <c r="A34" s="78">
        <v>9786052753699</v>
      </c>
      <c r="B34" s="50" t="s">
        <v>317</v>
      </c>
      <c r="C34" s="56"/>
      <c r="D34" s="57">
        <v>344</v>
      </c>
      <c r="E34" s="51">
        <f>ROUNDUP(('SET SİPARİŞ FORMU'!E20+'SET SİPARİŞ FORMU'!E24)/8,0)</f>
        <v>0</v>
      </c>
      <c r="F34" s="52"/>
      <c r="G34" s="53">
        <f t="shared" ref="G34:G35" si="7">(E34+F34)*D34</f>
        <v>0</v>
      </c>
      <c r="H34" s="54">
        <f>G34-(G34*$G$37/100)</f>
        <v>0</v>
      </c>
      <c r="I34" s="55" t="e">
        <f t="shared" ref="I34:I35" si="8">H34/((E34+F34)*8)</f>
        <v>#DIV/0!</v>
      </c>
    </row>
    <row r="35" spans="1:9" x14ac:dyDescent="0.25">
      <c r="A35" s="78">
        <v>9786052753712</v>
      </c>
      <c r="B35" s="50" t="s">
        <v>319</v>
      </c>
      <c r="C35" s="56"/>
      <c r="D35" s="57">
        <v>324</v>
      </c>
      <c r="E35" s="51">
        <f>ROUNDUP(('SET SİPARİŞ FORMU'!E20+'SET SİPARİŞ FORMU'!E24)/8,0)</f>
        <v>0</v>
      </c>
      <c r="F35" s="52"/>
      <c r="G35" s="53">
        <f t="shared" si="7"/>
        <v>0</v>
      </c>
      <c r="H35" s="54">
        <f>G35-(G35*$G$37/100)</f>
        <v>0</v>
      </c>
      <c r="I35" s="55" t="e">
        <f t="shared" si="8"/>
        <v>#DIV/0!</v>
      </c>
    </row>
    <row r="36" spans="1:9" x14ac:dyDescent="0.25">
      <c r="A36" s="166" t="s">
        <v>4</v>
      </c>
      <c r="B36" s="167"/>
      <c r="C36" s="167"/>
      <c r="D36" s="167"/>
      <c r="E36" s="167"/>
      <c r="F36" s="167"/>
      <c r="G36" s="40">
        <f>SUM(G31:G35)</f>
        <v>0</v>
      </c>
      <c r="H36" s="41">
        <f>SUM(H31:H35)</f>
        <v>0</v>
      </c>
      <c r="I36" s="42" t="e">
        <f>SUM(I31:I35)</f>
        <v>#DIV/0!</v>
      </c>
    </row>
    <row r="37" spans="1:9" ht="15.75" thickBot="1" x14ac:dyDescent="0.3">
      <c r="A37" s="168" t="s">
        <v>7</v>
      </c>
      <c r="B37" s="169"/>
      <c r="C37" s="169"/>
      <c r="D37" s="169"/>
      <c r="E37" s="169"/>
      <c r="F37" s="169"/>
      <c r="G37" s="170">
        <f>SUM('SET SİPARİŞ FORMU'!C29:C29)</f>
        <v>0</v>
      </c>
      <c r="H37" s="170"/>
      <c r="I37" s="171"/>
    </row>
    <row r="38" spans="1:9" x14ac:dyDescent="0.25"/>
    <row r="39" spans="1:9" x14ac:dyDescent="0.25"/>
    <row r="40" spans="1:9" ht="19.5" x14ac:dyDescent="0.3">
      <c r="G40" s="71"/>
      <c r="H40" s="73" t="s">
        <v>171</v>
      </c>
    </row>
    <row r="41" spans="1:9" ht="19.5" x14ac:dyDescent="0.3">
      <c r="G41" s="74" t="s">
        <v>260</v>
      </c>
      <c r="H41" s="75">
        <f>G36+G28+G9+G18</f>
        <v>0</v>
      </c>
    </row>
    <row r="42" spans="1:9" ht="19.5" x14ac:dyDescent="0.3">
      <c r="G42" s="74" t="s">
        <v>261</v>
      </c>
      <c r="H42" s="75">
        <f>H36+H28+H9+H18</f>
        <v>0</v>
      </c>
    </row>
  </sheetData>
  <mergeCells count="13">
    <mergeCell ref="A36:F36"/>
    <mergeCell ref="A37:F37"/>
    <mergeCell ref="G37:I37"/>
    <mergeCell ref="A28:F28"/>
    <mergeCell ref="A18:F18"/>
    <mergeCell ref="A19:F19"/>
    <mergeCell ref="G19:I19"/>
    <mergeCell ref="A11:G11"/>
    <mergeCell ref="A1:I1"/>
    <mergeCell ref="A2:G2"/>
    <mergeCell ref="A9:F9"/>
    <mergeCell ref="A10:F10"/>
    <mergeCell ref="G10:I10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2:F27 F31:F35 F13:F17 F4:F8" xr:uid="{3C53C1BB-B314-476F-AF12-4A4616FDD557}">
      <formula1>0</formula1>
      <formula2>10000</formula2>
    </dataValidation>
  </dataValidations>
  <pageMargins left="0.25" right="0.25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174E-F31F-4513-8CF2-57CAEE4B1805}">
  <sheetPr codeName="Sayfa11">
    <pageSetUpPr fitToPage="1"/>
  </sheetPr>
  <dimension ref="A1:R41"/>
  <sheetViews>
    <sheetView zoomScaleNormal="100" zoomScalePageLayoutView="70" workbookViewId="0">
      <selection activeCell="B15" sqref="B15"/>
    </sheetView>
  </sheetViews>
  <sheetFormatPr defaultColWidth="0" defaultRowHeight="15" zeroHeight="1" x14ac:dyDescent="0.25"/>
  <cols>
    <col min="1" max="1" width="14.5703125" customWidth="1"/>
    <col min="2" max="2" width="65.5703125" customWidth="1"/>
    <col min="3" max="3" width="10.5703125" customWidth="1"/>
    <col min="4" max="5" width="8.5703125" style="63" customWidth="1"/>
    <col min="6" max="6" width="19.42578125" bestFit="1" customWidth="1"/>
    <col min="7" max="7" width="23.5703125" style="1" bestFit="1" customWidth="1"/>
    <col min="8" max="8" width="19.42578125" style="1" customWidth="1"/>
    <col min="9" max="9" width="18.5703125" style="1" hidden="1" customWidth="1"/>
    <col min="10" max="10" width="8.85546875" hidden="1" customWidth="1"/>
    <col min="11" max="18" width="0" hidden="1" customWidth="1"/>
    <col min="19" max="16384" width="8.85546875" hidden="1"/>
  </cols>
  <sheetData>
    <row r="1" spans="1:9" ht="19.5" customHeight="1" thickBot="1" x14ac:dyDescent="0.3">
      <c r="A1" s="176" t="s">
        <v>250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9786052754474</v>
      </c>
      <c r="B4" s="50" t="s">
        <v>241</v>
      </c>
      <c r="C4" s="108"/>
      <c r="D4" s="57">
        <v>276</v>
      </c>
      <c r="E4" s="51">
        <f>'SET SİPARİŞ FORMU'!F20+'SET SİPARİŞ FORMU'!F21</f>
        <v>0</v>
      </c>
      <c r="F4" s="52"/>
      <c r="G4" s="53">
        <f>(E4+F4)*D4</f>
        <v>0</v>
      </c>
      <c r="H4" s="54">
        <f>G4-(G4*$G$9/100)</f>
        <v>0</v>
      </c>
      <c r="I4" s="55" t="e">
        <f>H4/(E4+F4)</f>
        <v>#DIV/0!</v>
      </c>
    </row>
    <row r="5" spans="1:9" x14ac:dyDescent="0.25">
      <c r="A5" s="49">
        <v>9786052754511</v>
      </c>
      <c r="B5" s="50" t="s">
        <v>240</v>
      </c>
      <c r="C5" s="108"/>
      <c r="D5" s="57">
        <v>272</v>
      </c>
      <c r="E5" s="51">
        <f>'SET SİPARİŞ FORMU'!F20+'SET SİPARİŞ FORMU'!F21</f>
        <v>0</v>
      </c>
      <c r="F5" s="52"/>
      <c r="G5" s="53">
        <f>(E5+F5)*D5</f>
        <v>0</v>
      </c>
      <c r="H5" s="54">
        <f>G5-(G5*$G$9/100)</f>
        <v>0</v>
      </c>
      <c r="I5" s="55" t="e">
        <f>H5/(E5+F5)</f>
        <v>#DIV/0!</v>
      </c>
    </row>
    <row r="6" spans="1:9" x14ac:dyDescent="0.25">
      <c r="A6" s="49">
        <v>9786052754542</v>
      </c>
      <c r="B6" s="50" t="s">
        <v>239</v>
      </c>
      <c r="C6" s="108"/>
      <c r="D6" s="57">
        <v>254</v>
      </c>
      <c r="E6" s="51">
        <f>'SET SİPARİŞ FORMU'!F20+'SET SİPARİŞ FORMU'!F21</f>
        <v>0</v>
      </c>
      <c r="F6" s="52"/>
      <c r="G6" s="53">
        <f t="shared" ref="G6" si="0">(E6+F6)*D6</f>
        <v>0</v>
      </c>
      <c r="H6" s="54">
        <f>G6-(G6*$G$9/100)</f>
        <v>0</v>
      </c>
      <c r="I6" s="55" t="e">
        <f t="shared" ref="I6" si="1">H6/(E6+F6)</f>
        <v>#DIV/0!</v>
      </c>
    </row>
    <row r="7" spans="1:9" x14ac:dyDescent="0.25">
      <c r="A7" s="49">
        <v>9786052754498</v>
      </c>
      <c r="B7" s="50" t="s">
        <v>238</v>
      </c>
      <c r="C7" s="108"/>
      <c r="D7" s="57">
        <v>238</v>
      </c>
      <c r="E7" s="51">
        <f>'SET SİPARİŞ FORMU'!F20+'SET SİPARİŞ FORMU'!F21</f>
        <v>0</v>
      </c>
      <c r="F7" s="52"/>
      <c r="G7" s="53">
        <f>(E7+F7)*D7</f>
        <v>0</v>
      </c>
      <c r="H7" s="54">
        <f>G7-(G7*$G$9/100)</f>
        <v>0</v>
      </c>
      <c r="I7" s="55" t="e">
        <f>H7/(E7+F7)</f>
        <v>#DIV/0!</v>
      </c>
    </row>
    <row r="8" spans="1:9" x14ac:dyDescent="0.25">
      <c r="A8" s="166" t="s">
        <v>4</v>
      </c>
      <c r="B8" s="167"/>
      <c r="C8" s="167"/>
      <c r="D8" s="167"/>
      <c r="E8" s="167"/>
      <c r="F8" s="167"/>
      <c r="G8" s="40">
        <f>SUM(G4:G7)</f>
        <v>0</v>
      </c>
      <c r="H8" s="43">
        <f>SUM(H4:H7)</f>
        <v>0</v>
      </c>
      <c r="I8" s="44" t="e">
        <f>SUM(I4:I7)</f>
        <v>#DIV/0!</v>
      </c>
    </row>
    <row r="9" spans="1:9" ht="15.75" thickBot="1" x14ac:dyDescent="0.3">
      <c r="A9" s="168" t="s">
        <v>7</v>
      </c>
      <c r="B9" s="169"/>
      <c r="C9" s="169"/>
      <c r="D9" s="169"/>
      <c r="E9" s="169"/>
      <c r="F9" s="169"/>
      <c r="G9" s="170">
        <f>'SET SİPARİŞ FORMU'!B29</f>
        <v>0</v>
      </c>
      <c r="H9" s="170"/>
      <c r="I9" s="171"/>
    </row>
    <row r="10" spans="1:9" ht="15.75" thickBot="1" x14ac:dyDescent="0.3">
      <c r="A10" s="172"/>
      <c r="B10" s="172"/>
      <c r="C10" s="172"/>
      <c r="D10" s="172"/>
      <c r="E10" s="172"/>
      <c r="F10" s="172"/>
      <c r="G10" s="172"/>
    </row>
    <row r="11" spans="1:9" x14ac:dyDescent="0.25">
      <c r="A11" s="48" t="s">
        <v>46</v>
      </c>
      <c r="B11" s="28" t="s">
        <v>5</v>
      </c>
      <c r="C11" s="29" t="s">
        <v>0</v>
      </c>
      <c r="D11" s="29" t="s">
        <v>1</v>
      </c>
      <c r="E11" s="29" t="s">
        <v>2</v>
      </c>
      <c r="F11" s="30" t="s">
        <v>41</v>
      </c>
      <c r="G11" s="29" t="s">
        <v>3</v>
      </c>
      <c r="H11" s="29" t="s">
        <v>8</v>
      </c>
      <c r="I11" s="33" t="s">
        <v>192</v>
      </c>
    </row>
    <row r="12" spans="1:9" x14ac:dyDescent="0.25">
      <c r="A12" s="49">
        <v>9786052756232</v>
      </c>
      <c r="B12" s="50" t="s">
        <v>246</v>
      </c>
      <c r="C12" s="108"/>
      <c r="D12" s="57">
        <v>238</v>
      </c>
      <c r="E12" s="51">
        <f>'SET SİPARİŞ FORMU'!F20+'SET SİPARİŞ FORMU'!F22</f>
        <v>0</v>
      </c>
      <c r="F12" s="52"/>
      <c r="G12" s="53">
        <f>(E12+F12)*D12</f>
        <v>0</v>
      </c>
      <c r="H12" s="54">
        <f>G12-(G12*$G$18/100)</f>
        <v>0</v>
      </c>
      <c r="I12" s="55" t="e">
        <f>H12/(E12+F12)</f>
        <v>#DIV/0!</v>
      </c>
    </row>
    <row r="13" spans="1:9" x14ac:dyDescent="0.25">
      <c r="A13" s="49">
        <v>9786052754504</v>
      </c>
      <c r="B13" s="50" t="s">
        <v>245</v>
      </c>
      <c r="C13" s="108"/>
      <c r="D13" s="57">
        <v>238</v>
      </c>
      <c r="E13" s="51">
        <f>'SET SİPARİŞ FORMU'!F20+'SET SİPARİŞ FORMU'!F22</f>
        <v>0</v>
      </c>
      <c r="F13" s="52"/>
      <c r="G13" s="53">
        <f>(E13+F13)*D13</f>
        <v>0</v>
      </c>
      <c r="H13" s="54">
        <f>G13-(G13*$G$18/100)</f>
        <v>0</v>
      </c>
      <c r="I13" s="55" t="e">
        <f>H13/(E13+F13)</f>
        <v>#DIV/0!</v>
      </c>
    </row>
    <row r="14" spans="1:9" x14ac:dyDescent="0.25">
      <c r="A14" s="49">
        <v>9786052754535</v>
      </c>
      <c r="B14" s="50" t="s">
        <v>244</v>
      </c>
      <c r="C14" s="108"/>
      <c r="D14" s="57">
        <v>238</v>
      </c>
      <c r="E14" s="51">
        <f>'SET SİPARİŞ FORMU'!F20+'SET SİPARİŞ FORMU'!F22</f>
        <v>0</v>
      </c>
      <c r="F14" s="52"/>
      <c r="G14" s="53">
        <f>(E14+F14)*D14</f>
        <v>0</v>
      </c>
      <c r="H14" s="54">
        <f>G14-(G14*$G$18/100)</f>
        <v>0</v>
      </c>
      <c r="I14" s="55" t="e">
        <f>H14/(E14+F14)</f>
        <v>#DIV/0!</v>
      </c>
    </row>
    <row r="15" spans="1:9" x14ac:dyDescent="0.25">
      <c r="A15" s="49">
        <v>9786052754481</v>
      </c>
      <c r="B15" s="50" t="s">
        <v>242</v>
      </c>
      <c r="C15" s="108"/>
      <c r="D15" s="57">
        <v>212</v>
      </c>
      <c r="E15" s="51">
        <f>'SET SİPARİŞ FORMU'!F20+'SET SİPARİŞ FORMU'!F22</f>
        <v>0</v>
      </c>
      <c r="F15" s="52"/>
      <c r="G15" s="53">
        <f t="shared" ref="G15:G16" si="2">(E15+F15)*D15</f>
        <v>0</v>
      </c>
      <c r="H15" s="54">
        <f>G15-(G15*$G$18/100)</f>
        <v>0</v>
      </c>
      <c r="I15" s="55" t="e">
        <f t="shared" ref="I15:I16" si="3">H15/(E15+F15)</f>
        <v>#DIV/0!</v>
      </c>
    </row>
    <row r="16" spans="1:9" x14ac:dyDescent="0.25">
      <c r="A16" s="49">
        <v>9786052754528</v>
      </c>
      <c r="B16" s="50" t="s">
        <v>243</v>
      </c>
      <c r="C16" s="108"/>
      <c r="D16" s="57">
        <v>212</v>
      </c>
      <c r="E16" s="51">
        <f>'SET SİPARİŞ FORMU'!F20+'SET SİPARİŞ FORMU'!F22</f>
        <v>0</v>
      </c>
      <c r="F16" s="52"/>
      <c r="G16" s="53">
        <f t="shared" si="2"/>
        <v>0</v>
      </c>
      <c r="H16" s="54">
        <f>G16-(G16*$G$18/100)</f>
        <v>0</v>
      </c>
      <c r="I16" s="55" t="e">
        <f t="shared" si="3"/>
        <v>#DIV/0!</v>
      </c>
    </row>
    <row r="17" spans="1:9" x14ac:dyDescent="0.25">
      <c r="A17" s="166" t="s">
        <v>4</v>
      </c>
      <c r="B17" s="167"/>
      <c r="C17" s="167"/>
      <c r="D17" s="167"/>
      <c r="E17" s="167"/>
      <c r="F17" s="167"/>
      <c r="G17" s="40">
        <f>SUM(G12:G16)</f>
        <v>0</v>
      </c>
      <c r="H17" s="41">
        <f>SUM(H12:H16)</f>
        <v>0</v>
      </c>
      <c r="I17" s="42" t="e">
        <f>SUM(I12:I16)</f>
        <v>#DIV/0!</v>
      </c>
    </row>
    <row r="18" spans="1:9" ht="15.75" thickBot="1" x14ac:dyDescent="0.3">
      <c r="A18" s="168" t="s">
        <v>7</v>
      </c>
      <c r="B18" s="169"/>
      <c r="C18" s="169"/>
      <c r="D18" s="169"/>
      <c r="E18" s="169"/>
      <c r="F18" s="169"/>
      <c r="G18" s="170">
        <f>'SET SİPARİŞ FORMU'!B29</f>
        <v>0</v>
      </c>
      <c r="H18" s="170"/>
      <c r="I18" s="171"/>
    </row>
    <row r="19" spans="1:9" ht="15.75" thickBot="1" x14ac:dyDescent="0.3">
      <c r="A19" s="61"/>
      <c r="B19" s="61"/>
      <c r="C19" s="61"/>
      <c r="D19" s="61"/>
      <c r="E19" s="61"/>
      <c r="F19" s="61"/>
      <c r="G19" s="62"/>
    </row>
    <row r="20" spans="1:9" x14ac:dyDescent="0.25">
      <c r="A20" s="48" t="s">
        <v>46</v>
      </c>
      <c r="B20" s="28" t="s">
        <v>453</v>
      </c>
      <c r="C20" s="29" t="s">
        <v>0</v>
      </c>
      <c r="D20" s="29" t="s">
        <v>1</v>
      </c>
      <c r="E20" s="29" t="s">
        <v>2</v>
      </c>
      <c r="F20" s="30" t="s">
        <v>41</v>
      </c>
      <c r="G20" s="29" t="s">
        <v>3</v>
      </c>
      <c r="H20" s="33" t="s">
        <v>8</v>
      </c>
      <c r="I20" s="113" t="s">
        <v>192</v>
      </c>
    </row>
    <row r="21" spans="1:9" x14ac:dyDescent="0.25">
      <c r="A21" s="49">
        <v>2324587867333</v>
      </c>
      <c r="B21" s="50" t="s">
        <v>232</v>
      </c>
      <c r="C21" s="56"/>
      <c r="D21" s="57">
        <v>9</v>
      </c>
      <c r="E21" s="51">
        <f>'SET SİPARİŞ FORMU'!F20+'SET SİPARİŞ FORMU'!F23</f>
        <v>0</v>
      </c>
      <c r="F21" s="52"/>
      <c r="G21" s="53">
        <f>(E21+F21)*D21</f>
        <v>0</v>
      </c>
      <c r="H21" s="60">
        <f>G21</f>
        <v>0</v>
      </c>
      <c r="I21" s="114" t="e">
        <f>H21/(E21+F21)</f>
        <v>#DIV/0!</v>
      </c>
    </row>
    <row r="22" spans="1:9" x14ac:dyDescent="0.25">
      <c r="A22" s="49">
        <v>2324587867334</v>
      </c>
      <c r="B22" s="50" t="s">
        <v>233</v>
      </c>
      <c r="C22" s="56"/>
      <c r="D22" s="57">
        <v>9</v>
      </c>
      <c r="E22" s="51">
        <f>'SET SİPARİŞ FORMU'!F20+'SET SİPARİŞ FORMU'!F23</f>
        <v>0</v>
      </c>
      <c r="F22" s="52"/>
      <c r="G22" s="53">
        <f t="shared" ref="G22:G26" si="4">(E22+F22)*D22</f>
        <v>0</v>
      </c>
      <c r="H22" s="60">
        <f>G22</f>
        <v>0</v>
      </c>
      <c r="I22" s="114" t="e">
        <f t="shared" ref="I22:I26" si="5">H22/(E22+F22)</f>
        <v>#DIV/0!</v>
      </c>
    </row>
    <row r="23" spans="1:9" x14ac:dyDescent="0.25">
      <c r="A23" s="49">
        <v>2324587867335</v>
      </c>
      <c r="B23" s="50" t="s">
        <v>234</v>
      </c>
      <c r="C23" s="56"/>
      <c r="D23" s="57">
        <v>9</v>
      </c>
      <c r="E23" s="51">
        <f>'SET SİPARİŞ FORMU'!F20+'SET SİPARİŞ FORMU'!F23</f>
        <v>0</v>
      </c>
      <c r="F23" s="52"/>
      <c r="G23" s="53">
        <f t="shared" si="4"/>
        <v>0</v>
      </c>
      <c r="H23" s="60">
        <f t="shared" ref="H23:H26" si="6">G23</f>
        <v>0</v>
      </c>
      <c r="I23" s="114" t="e">
        <f t="shared" si="5"/>
        <v>#DIV/0!</v>
      </c>
    </row>
    <row r="24" spans="1:9" x14ac:dyDescent="0.25">
      <c r="A24" s="49">
        <v>2324587867336</v>
      </c>
      <c r="B24" s="50" t="s">
        <v>235</v>
      </c>
      <c r="C24" s="56"/>
      <c r="D24" s="57">
        <v>9</v>
      </c>
      <c r="E24" s="51">
        <f>'SET SİPARİŞ FORMU'!F20+'SET SİPARİŞ FORMU'!F23</f>
        <v>0</v>
      </c>
      <c r="F24" s="52"/>
      <c r="G24" s="53">
        <f t="shared" si="4"/>
        <v>0</v>
      </c>
      <c r="H24" s="60">
        <f t="shared" si="6"/>
        <v>0</v>
      </c>
      <c r="I24" s="114" t="e">
        <f t="shared" si="5"/>
        <v>#DIV/0!</v>
      </c>
    </row>
    <row r="25" spans="1:9" x14ac:dyDescent="0.25">
      <c r="A25" s="49">
        <v>2324587867337</v>
      </c>
      <c r="B25" s="50" t="s">
        <v>236</v>
      </c>
      <c r="C25" s="56"/>
      <c r="D25" s="57">
        <v>9</v>
      </c>
      <c r="E25" s="51">
        <f>'SET SİPARİŞ FORMU'!F20+'SET SİPARİŞ FORMU'!F23</f>
        <v>0</v>
      </c>
      <c r="F25" s="52"/>
      <c r="G25" s="53">
        <f t="shared" si="4"/>
        <v>0</v>
      </c>
      <c r="H25" s="60">
        <f t="shared" si="6"/>
        <v>0</v>
      </c>
      <c r="I25" s="114" t="e">
        <f t="shared" si="5"/>
        <v>#DIV/0!</v>
      </c>
    </row>
    <row r="26" spans="1:9" x14ac:dyDescent="0.25">
      <c r="A26" s="49">
        <v>2324587867338</v>
      </c>
      <c r="B26" s="50" t="s">
        <v>237</v>
      </c>
      <c r="C26" s="56"/>
      <c r="D26" s="57">
        <v>9</v>
      </c>
      <c r="E26" s="51">
        <f>'SET SİPARİŞ FORMU'!F20+'SET SİPARİŞ FORMU'!F23</f>
        <v>0</v>
      </c>
      <c r="F26" s="52"/>
      <c r="G26" s="53">
        <f t="shared" si="4"/>
        <v>0</v>
      </c>
      <c r="H26" s="60">
        <f t="shared" si="6"/>
        <v>0</v>
      </c>
      <c r="I26" s="114" t="e">
        <f t="shared" si="5"/>
        <v>#DIV/0!</v>
      </c>
    </row>
    <row r="27" spans="1:9" ht="15.75" thickBot="1" x14ac:dyDescent="0.3">
      <c r="A27" s="168" t="s">
        <v>4</v>
      </c>
      <c r="B27" s="169"/>
      <c r="C27" s="169"/>
      <c r="D27" s="169"/>
      <c r="E27" s="169"/>
      <c r="F27" s="169"/>
      <c r="G27" s="116">
        <f>SUM(G21:G26)</f>
        <v>0</v>
      </c>
      <c r="H27" s="117">
        <f>SUM(H21:H26)</f>
        <v>0</v>
      </c>
      <c r="I27" s="115" t="e">
        <f>SUM(I21:I26)</f>
        <v>#DIV/0!</v>
      </c>
    </row>
    <row r="28" spans="1:9" ht="15.75" thickBot="1" x14ac:dyDescent="0.3">
      <c r="A28" s="58"/>
      <c r="B28" s="58"/>
      <c r="C28" s="58"/>
      <c r="D28" s="58"/>
      <c r="E28" s="58"/>
      <c r="F28" s="58"/>
      <c r="G28" s="58"/>
    </row>
    <row r="29" spans="1:9" x14ac:dyDescent="0.25">
      <c r="A29" s="48" t="s">
        <v>46</v>
      </c>
      <c r="B29" s="28" t="s">
        <v>461</v>
      </c>
      <c r="C29" s="29" t="s">
        <v>0</v>
      </c>
      <c r="D29" s="29" t="s">
        <v>1</v>
      </c>
      <c r="E29" s="29" t="s">
        <v>2</v>
      </c>
      <c r="F29" s="30" t="s">
        <v>41</v>
      </c>
      <c r="G29" s="29" t="s">
        <v>3</v>
      </c>
      <c r="H29" s="29" t="s">
        <v>8</v>
      </c>
      <c r="I29" s="33" t="s">
        <v>192</v>
      </c>
    </row>
    <row r="30" spans="1:9" x14ac:dyDescent="0.25">
      <c r="A30" s="78">
        <v>9786052753736</v>
      </c>
      <c r="B30" s="50" t="s">
        <v>321</v>
      </c>
      <c r="C30" s="56"/>
      <c r="D30" s="57">
        <v>439</v>
      </c>
      <c r="E30" s="51">
        <f>ROUNDUP(('SET SİPARİŞ FORMU'!F20+'SET SİPARİŞ FORMU'!F24)/8,0)</f>
        <v>0</v>
      </c>
      <c r="F30" s="52"/>
      <c r="G30" s="53">
        <f>(E30+F30)*D30</f>
        <v>0</v>
      </c>
      <c r="H30" s="54">
        <f>G30-(G30*$G$36/100)</f>
        <v>0</v>
      </c>
      <c r="I30" s="55" t="e">
        <f>H30/((E30+F30)*8)</f>
        <v>#DIV/0!</v>
      </c>
    </row>
    <row r="31" spans="1:9" x14ac:dyDescent="0.25">
      <c r="A31" s="78">
        <v>9786052753750</v>
      </c>
      <c r="B31" s="50" t="s">
        <v>320</v>
      </c>
      <c r="C31" s="56"/>
      <c r="D31" s="57">
        <v>439</v>
      </c>
      <c r="E31" s="51">
        <f>ROUNDUP(('SET SİPARİŞ FORMU'!F20+'SET SİPARİŞ FORMU'!F24)/8,0)</f>
        <v>0</v>
      </c>
      <c r="F31" s="52"/>
      <c r="G31" s="53">
        <f>(E31+F31)*D31</f>
        <v>0</v>
      </c>
      <c r="H31" s="54">
        <f>G31-(G31*$G$36/100)</f>
        <v>0</v>
      </c>
      <c r="I31" s="55" t="e">
        <f>H31/((E31+F31)*8)</f>
        <v>#DIV/0!</v>
      </c>
    </row>
    <row r="32" spans="1:9" x14ac:dyDescent="0.25">
      <c r="A32" s="78">
        <v>9786052753668</v>
      </c>
      <c r="B32" s="50" t="s">
        <v>323</v>
      </c>
      <c r="C32" s="56"/>
      <c r="D32" s="57">
        <v>439</v>
      </c>
      <c r="E32" s="51">
        <f>ROUNDUP(('SET SİPARİŞ FORMU'!F20+'SET SİPARİŞ FORMU'!F24)/8,0)</f>
        <v>0</v>
      </c>
      <c r="F32" s="52"/>
      <c r="G32" s="53">
        <f>(E32+F32)*D32</f>
        <v>0</v>
      </c>
      <c r="H32" s="54">
        <f>G32-(G32*$G$36/100)</f>
        <v>0</v>
      </c>
      <c r="I32" s="55" t="e">
        <f>H32/((E32+F32)*8)</f>
        <v>#DIV/0!</v>
      </c>
    </row>
    <row r="33" spans="1:9" x14ac:dyDescent="0.25">
      <c r="A33" s="78">
        <v>9786052753743</v>
      </c>
      <c r="B33" s="50" t="s">
        <v>322</v>
      </c>
      <c r="C33" s="56"/>
      <c r="D33" s="57">
        <v>344</v>
      </c>
      <c r="E33" s="51">
        <f>ROUNDUP(('SET SİPARİŞ FORMU'!F20+'SET SİPARİŞ FORMU'!F24)/8,0)</f>
        <v>0</v>
      </c>
      <c r="F33" s="52"/>
      <c r="G33" s="53">
        <f t="shared" ref="G33:G34" si="7">(E33+F33)*D33</f>
        <v>0</v>
      </c>
      <c r="H33" s="54">
        <f>G33-(G33*$G$36/100)</f>
        <v>0</v>
      </c>
      <c r="I33" s="55" t="e">
        <f t="shared" ref="I33:I34" si="8">H33/((E33+F33)*8)</f>
        <v>#DIV/0!</v>
      </c>
    </row>
    <row r="34" spans="1:9" x14ac:dyDescent="0.25">
      <c r="A34" s="78">
        <v>9786052753767</v>
      </c>
      <c r="B34" s="50" t="s">
        <v>324</v>
      </c>
      <c r="C34" s="56"/>
      <c r="D34" s="57">
        <v>344</v>
      </c>
      <c r="E34" s="51">
        <f>ROUNDUP(('SET SİPARİŞ FORMU'!F20+'SET SİPARİŞ FORMU'!F24)/8,0)</f>
        <v>0</v>
      </c>
      <c r="F34" s="52"/>
      <c r="G34" s="53">
        <f t="shared" si="7"/>
        <v>0</v>
      </c>
      <c r="H34" s="54">
        <f>G34-(G34*$G$36/100)</f>
        <v>0</v>
      </c>
      <c r="I34" s="55" t="e">
        <f t="shared" si="8"/>
        <v>#DIV/0!</v>
      </c>
    </row>
    <row r="35" spans="1:9" x14ac:dyDescent="0.25">
      <c r="A35" s="166" t="s">
        <v>4</v>
      </c>
      <c r="B35" s="167"/>
      <c r="C35" s="167"/>
      <c r="D35" s="167"/>
      <c r="E35" s="167"/>
      <c r="F35" s="167"/>
      <c r="G35" s="40">
        <f>SUM(G30:G34)</f>
        <v>0</v>
      </c>
      <c r="H35" s="41">
        <f>SUM(H30:H34)</f>
        <v>0</v>
      </c>
      <c r="I35" s="42" t="e">
        <f>SUM(I30:I34)</f>
        <v>#DIV/0!</v>
      </c>
    </row>
    <row r="36" spans="1:9" ht="15.75" thickBot="1" x14ac:dyDescent="0.3">
      <c r="A36" s="168" t="s">
        <v>7</v>
      </c>
      <c r="B36" s="169"/>
      <c r="C36" s="169"/>
      <c r="D36" s="169"/>
      <c r="E36" s="169"/>
      <c r="F36" s="169"/>
      <c r="G36" s="170">
        <f>SUM('SET SİPARİŞ FORMU'!C29:C29)</f>
        <v>0</v>
      </c>
      <c r="H36" s="170"/>
      <c r="I36" s="171"/>
    </row>
    <row r="37" spans="1:9" x14ac:dyDescent="0.25"/>
    <row r="38" spans="1:9" x14ac:dyDescent="0.25"/>
    <row r="39" spans="1:9" ht="19.5" x14ac:dyDescent="0.3">
      <c r="G39" s="71"/>
      <c r="H39" s="73" t="s">
        <v>171</v>
      </c>
    </row>
    <row r="40" spans="1:9" ht="19.5" x14ac:dyDescent="0.3">
      <c r="G40" s="74" t="s">
        <v>260</v>
      </c>
      <c r="H40" s="75">
        <f>G35+G27+G8+G17</f>
        <v>0</v>
      </c>
    </row>
    <row r="41" spans="1:9" ht="19.5" x14ac:dyDescent="0.3">
      <c r="G41" s="74" t="s">
        <v>261</v>
      </c>
      <c r="H41" s="75">
        <f>H35+H27+H8+H17</f>
        <v>0</v>
      </c>
    </row>
  </sheetData>
  <mergeCells count="13">
    <mergeCell ref="A35:F35"/>
    <mergeCell ref="A36:F36"/>
    <mergeCell ref="G36:I36"/>
    <mergeCell ref="A27:F27"/>
    <mergeCell ref="A17:F17"/>
    <mergeCell ref="A18:F18"/>
    <mergeCell ref="G18:I18"/>
    <mergeCell ref="A10:G10"/>
    <mergeCell ref="A1:I1"/>
    <mergeCell ref="A2:G2"/>
    <mergeCell ref="A8:F8"/>
    <mergeCell ref="A9:F9"/>
    <mergeCell ref="G9:I9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1:F26 F4:F7 F12:F16 F30:F34" xr:uid="{D99AC811-2B59-43C7-BB7D-7CB5AC184BAF}">
      <formula1>0</formula1>
      <formula2>10000</formula2>
    </dataValidation>
  </dataValidation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9A1B-CEE6-4E61-88A7-3B1FA99DA444}">
  <sheetPr codeName="Sayfa2"/>
  <dimension ref="A1:N29"/>
  <sheetViews>
    <sheetView tabSelected="1" workbookViewId="0">
      <selection activeCell="D26" sqref="D26"/>
    </sheetView>
  </sheetViews>
  <sheetFormatPr defaultColWidth="0" defaultRowHeight="15" zeroHeight="1" x14ac:dyDescent="0.25"/>
  <cols>
    <col min="1" max="1" width="13.5703125" style="31" customWidth="1"/>
    <col min="2" max="2" width="23.85546875" bestFit="1" customWidth="1"/>
    <col min="3" max="6" width="12.5703125" customWidth="1"/>
    <col min="7" max="14" width="12.5703125" hidden="1" customWidth="1"/>
    <col min="15" max="16384" width="9" hidden="1"/>
  </cols>
  <sheetData>
    <row r="1" spans="1:14" ht="15.75" thickBot="1" x14ac:dyDescent="0.3">
      <c r="A1" s="157" t="s">
        <v>333</v>
      </c>
      <c r="B1" s="158"/>
      <c r="C1" s="158"/>
      <c r="D1" s="158"/>
      <c r="E1" s="158"/>
      <c r="F1" s="159"/>
    </row>
    <row r="2" spans="1:14" x14ac:dyDescent="0.25"/>
    <row r="3" spans="1:14" s="1" customFormat="1" x14ac:dyDescent="0.25">
      <c r="A3" s="32"/>
      <c r="C3" s="36" t="s">
        <v>187</v>
      </c>
      <c r="D3" s="36" t="s">
        <v>188</v>
      </c>
      <c r="E3" s="36" t="s">
        <v>189</v>
      </c>
      <c r="F3" s="36" t="s">
        <v>172</v>
      </c>
    </row>
    <row r="4" spans="1:14" s="1" customFormat="1" x14ac:dyDescent="0.25">
      <c r="A4" s="154" t="s">
        <v>267</v>
      </c>
      <c r="B4" s="83" t="s">
        <v>190</v>
      </c>
      <c r="C4" s="84"/>
      <c r="D4" s="84"/>
      <c r="E4" s="84"/>
      <c r="F4" s="84"/>
    </row>
    <row r="5" spans="1:14" x14ac:dyDescent="0.25">
      <c r="A5" s="155"/>
      <c r="B5" s="85" t="s">
        <v>182</v>
      </c>
      <c r="C5" s="84"/>
      <c r="D5" s="84"/>
      <c r="E5" s="84"/>
      <c r="F5" s="84"/>
    </row>
    <row r="6" spans="1:14" x14ac:dyDescent="0.25">
      <c r="A6" s="155"/>
      <c r="B6" s="85" t="s">
        <v>181</v>
      </c>
      <c r="C6" s="84"/>
      <c r="D6" s="84"/>
      <c r="E6" s="84"/>
      <c r="F6" s="84"/>
    </row>
    <row r="7" spans="1:14" x14ac:dyDescent="0.25">
      <c r="A7" s="155"/>
      <c r="B7" s="85" t="s">
        <v>183</v>
      </c>
      <c r="C7" s="84"/>
      <c r="D7" s="84"/>
      <c r="E7" s="84"/>
      <c r="F7" s="84"/>
    </row>
    <row r="8" spans="1:14" x14ac:dyDescent="0.25">
      <c r="A8" s="156"/>
      <c r="B8" s="83" t="s">
        <v>191</v>
      </c>
      <c r="C8" s="84"/>
      <c r="D8" s="84"/>
      <c r="E8" s="84"/>
      <c r="F8" s="84"/>
    </row>
    <row r="9" spans="1:14" x14ac:dyDescent="0.25">
      <c r="A9" s="3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3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38"/>
      <c r="C11" s="36" t="s">
        <v>173</v>
      </c>
      <c r="D11" s="36" t="s">
        <v>174</v>
      </c>
      <c r="E11" s="36" t="s">
        <v>175</v>
      </c>
      <c r="F11" s="36" t="s">
        <v>176</v>
      </c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54" t="s">
        <v>266</v>
      </c>
      <c r="B12" s="83" t="s">
        <v>190</v>
      </c>
      <c r="C12" s="84"/>
      <c r="D12" s="84"/>
      <c r="E12" s="84"/>
      <c r="F12" s="84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55"/>
      <c r="B13" s="85" t="s">
        <v>182</v>
      </c>
      <c r="C13" s="84"/>
      <c r="D13" s="84"/>
      <c r="E13" s="84"/>
      <c r="F13" s="84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55"/>
      <c r="B14" s="85" t="s">
        <v>181</v>
      </c>
      <c r="C14" s="84"/>
      <c r="D14" s="84"/>
      <c r="E14" s="84"/>
      <c r="F14" s="84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55"/>
      <c r="B15" s="85" t="s">
        <v>183</v>
      </c>
      <c r="C15" s="84"/>
      <c r="D15" s="84"/>
      <c r="E15" s="84"/>
      <c r="F15" s="84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56"/>
      <c r="B16" s="83" t="s">
        <v>191</v>
      </c>
      <c r="C16" s="84"/>
      <c r="D16" s="84"/>
      <c r="E16" s="84"/>
      <c r="F16" s="84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3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3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38"/>
      <c r="C19" s="36" t="s">
        <v>177</v>
      </c>
      <c r="D19" s="36" t="s">
        <v>178</v>
      </c>
      <c r="E19" s="36" t="s">
        <v>179</v>
      </c>
      <c r="F19" s="36" t="s">
        <v>180</v>
      </c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54" t="s">
        <v>264</v>
      </c>
      <c r="B20" s="83" t="s">
        <v>190</v>
      </c>
      <c r="C20" s="84"/>
      <c r="D20" s="84"/>
      <c r="E20" s="84"/>
      <c r="F20" s="84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55"/>
      <c r="B21" s="85" t="s">
        <v>182</v>
      </c>
      <c r="C21" s="84"/>
      <c r="D21" s="84"/>
      <c r="E21" s="84"/>
      <c r="F21" s="84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55"/>
      <c r="B22" s="85" t="s">
        <v>181</v>
      </c>
      <c r="C22" s="84"/>
      <c r="D22" s="84"/>
      <c r="E22" s="84"/>
      <c r="F22" s="84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55"/>
      <c r="B23" s="85" t="s">
        <v>183</v>
      </c>
      <c r="C23" s="84"/>
      <c r="D23" s="84"/>
      <c r="E23" s="84"/>
      <c r="F23" s="84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56"/>
      <c r="B24" s="83" t="s">
        <v>191</v>
      </c>
      <c r="C24" s="84"/>
      <c r="D24" s="84"/>
      <c r="E24" s="84"/>
      <c r="F24" s="84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3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3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B27" s="160" t="s">
        <v>247</v>
      </c>
      <c r="C27" s="160"/>
      <c r="D27" s="160"/>
    </row>
    <row r="28" spans="1:14" x14ac:dyDescent="0.25">
      <c r="B28" s="36" t="s">
        <v>424</v>
      </c>
      <c r="C28" s="37" t="s">
        <v>193</v>
      </c>
      <c r="D28" s="37" t="s">
        <v>334</v>
      </c>
    </row>
    <row r="29" spans="1:14" ht="30" x14ac:dyDescent="0.25">
      <c r="A29" s="87" t="s">
        <v>171</v>
      </c>
      <c r="B29" s="27"/>
      <c r="C29" s="27"/>
      <c r="D29" s="27"/>
    </row>
  </sheetData>
  <sheetProtection selectLockedCells="1" selectUnlockedCells="1"/>
  <mergeCells count="5">
    <mergeCell ref="A4:A8"/>
    <mergeCell ref="A12:A16"/>
    <mergeCell ref="A20:A24"/>
    <mergeCell ref="A1:F1"/>
    <mergeCell ref="B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61D8-786A-496B-A4FE-518D859EBDD8}">
  <sheetPr codeName="Sayfa3"/>
  <dimension ref="A1:N24"/>
  <sheetViews>
    <sheetView workbookViewId="0">
      <selection activeCell="F21" sqref="F21:F22"/>
    </sheetView>
  </sheetViews>
  <sheetFormatPr defaultColWidth="0" defaultRowHeight="15" zeroHeight="1" x14ac:dyDescent="0.25"/>
  <cols>
    <col min="1" max="1" width="13.5703125" style="31" customWidth="1"/>
    <col min="2" max="2" width="23.85546875" bestFit="1" customWidth="1"/>
    <col min="3" max="6" width="12.5703125" customWidth="1"/>
    <col min="7" max="14" width="12.5703125" hidden="1" customWidth="1"/>
    <col min="15" max="16384" width="9" hidden="1"/>
  </cols>
  <sheetData>
    <row r="1" spans="1:14" ht="15.75" thickBot="1" x14ac:dyDescent="0.3">
      <c r="A1" s="157" t="s">
        <v>335</v>
      </c>
      <c r="B1" s="158"/>
      <c r="C1" s="158"/>
      <c r="D1" s="158"/>
      <c r="E1" s="158"/>
      <c r="F1" s="159"/>
    </row>
    <row r="2" spans="1:14" x14ac:dyDescent="0.25"/>
    <row r="3" spans="1:14" s="1" customFormat="1" x14ac:dyDescent="0.25">
      <c r="A3" s="32"/>
      <c r="C3" s="36" t="s">
        <v>187</v>
      </c>
      <c r="D3" s="36" t="s">
        <v>188</v>
      </c>
      <c r="E3" s="36" t="s">
        <v>189</v>
      </c>
      <c r="F3" s="36" t="s">
        <v>172</v>
      </c>
    </row>
    <row r="4" spans="1:14" s="1" customFormat="1" ht="14.45" customHeight="1" x14ac:dyDescent="0.25">
      <c r="A4" s="161" t="s">
        <v>267</v>
      </c>
      <c r="B4" s="83" t="s">
        <v>190</v>
      </c>
      <c r="C4" s="84">
        <f>IFERROR('12.SINIF'!M20+'12.SINIF'!M40+'12.SINIF'!M64+'12.SINIF'!M82,0)</f>
        <v>0</v>
      </c>
      <c r="D4" s="84">
        <f>IFERROR('12.SINIF'!N20+'12.SINIF'!N40+'12.SINIF'!N64+'12.SINIF'!N82,0)</f>
        <v>0</v>
      </c>
      <c r="E4" s="84">
        <f>IFERROR('12.SINIF'!O20+'12.SINIF'!O40+'12.SINIF'!O64+'12.SINIF'!O82,0)</f>
        <v>0</v>
      </c>
      <c r="F4" s="84">
        <f>IFERROR('12.SINIF'!P20+'12.SINIF'!P40+'12.SINIF'!P64+'12.SINIF'!P82,0)</f>
        <v>0</v>
      </c>
    </row>
    <row r="5" spans="1:14" ht="14.45" customHeight="1" x14ac:dyDescent="0.25">
      <c r="A5" s="161"/>
      <c r="B5" s="85" t="s">
        <v>182</v>
      </c>
      <c r="C5" s="84">
        <f>IFERROR('12.SINIF'!M20,0)</f>
        <v>0</v>
      </c>
      <c r="D5" s="84">
        <f>IFERROR('12.SINIF'!N20,0)</f>
        <v>0</v>
      </c>
      <c r="E5" s="84">
        <f>IFERROR('12.SINIF'!O20,0)</f>
        <v>0</v>
      </c>
      <c r="F5" s="84">
        <f>IFERROR('12.SINIF'!P20,0)</f>
        <v>0</v>
      </c>
    </row>
    <row r="6" spans="1:14" x14ac:dyDescent="0.25">
      <c r="A6" s="161"/>
      <c r="B6" s="85" t="s">
        <v>181</v>
      </c>
      <c r="C6" s="84">
        <f>IFERROR('12.SINIF'!M40,0)</f>
        <v>0</v>
      </c>
      <c r="D6" s="84">
        <f>IFERROR('12.SINIF'!N40,0)</f>
        <v>0</v>
      </c>
      <c r="E6" s="84">
        <f>IFERROR('12.SINIF'!O40,0)</f>
        <v>0</v>
      </c>
      <c r="F6" s="84">
        <f>IFERROR('12.SINIF'!P40,0)</f>
        <v>0</v>
      </c>
    </row>
    <row r="7" spans="1:14" x14ac:dyDescent="0.25">
      <c r="A7" s="161"/>
      <c r="B7" s="85" t="s">
        <v>183</v>
      </c>
      <c r="C7" s="84">
        <f>IFERROR('12.SINIF'!M64,0)</f>
        <v>0</v>
      </c>
      <c r="D7" s="84">
        <f>IFERROR('12.SINIF'!N64,0)</f>
        <v>0</v>
      </c>
      <c r="E7" s="84">
        <f>IFERROR('12.SINIF'!O64,0)</f>
        <v>0</v>
      </c>
      <c r="F7" s="84">
        <f>IFERROR('12.SINIF'!P64,0)</f>
        <v>0</v>
      </c>
    </row>
    <row r="8" spans="1:14" x14ac:dyDescent="0.25">
      <c r="A8" s="161"/>
      <c r="B8" s="85" t="s">
        <v>191</v>
      </c>
      <c r="C8" s="84">
        <f>IFERROR('12.SINIF'!M82,0)</f>
        <v>0</v>
      </c>
      <c r="D8" s="84">
        <f>IFERROR('12.SINIF'!N82,0)</f>
        <v>0</v>
      </c>
      <c r="E8" s="84">
        <f>IFERROR('12.SINIF'!O82,0)</f>
        <v>0</v>
      </c>
      <c r="F8" s="84">
        <f>IFERROR('12.SINIF'!P82,0)</f>
        <v>0</v>
      </c>
    </row>
    <row r="9" spans="1:14" x14ac:dyDescent="0.25">
      <c r="A9" s="3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/>
    <row r="11" spans="1:14" x14ac:dyDescent="0.25">
      <c r="C11" s="36" t="s">
        <v>173</v>
      </c>
      <c r="D11" s="36" t="s">
        <v>174</v>
      </c>
      <c r="E11" s="36" t="s">
        <v>175</v>
      </c>
      <c r="F11" s="36" t="s">
        <v>176</v>
      </c>
    </row>
    <row r="12" spans="1:14" x14ac:dyDescent="0.25">
      <c r="A12" s="161" t="s">
        <v>266</v>
      </c>
      <c r="B12" s="83" t="s">
        <v>190</v>
      </c>
      <c r="C12" s="84">
        <f>IFERROR('11.SINIF'!K11+'11.SINIF'!K23+'11.SINIF'!K33+'11.SINIF'!K43,0)</f>
        <v>0</v>
      </c>
      <c r="D12" s="84">
        <f>IFERROR('11.SINIF'!L11+'11.SINIF'!L23+'11.SINIF'!L33+'11.SINIF'!L43,0)</f>
        <v>0</v>
      </c>
      <c r="E12" s="84">
        <f>IFERROR('10.SINIF'!I11+'10.SINIF'!I23+'10.SINIF'!I33+'10.SINIF'!I43,0)</f>
        <v>0</v>
      </c>
      <c r="F12" s="84">
        <f>IFERROR('9.SINIF'!I11+'9.SINIF'!I22+'9.SINIF'!I32+'9.SINIF'!I42,0)</f>
        <v>0</v>
      </c>
    </row>
    <row r="13" spans="1:14" x14ac:dyDescent="0.25">
      <c r="A13" s="161"/>
      <c r="B13" s="85" t="s">
        <v>182</v>
      </c>
      <c r="C13" s="84">
        <f>IFERROR('11.SINIF'!K11,0)</f>
        <v>0</v>
      </c>
      <c r="D13" s="84">
        <f>IFERROR('11.SINIF'!L11,0)</f>
        <v>0</v>
      </c>
      <c r="E13" s="84">
        <f>IFERROR('10.SINIF'!I11,0)</f>
        <v>0</v>
      </c>
      <c r="F13" s="84">
        <f>IFERROR('9.SINIF'!I11,0)</f>
        <v>0</v>
      </c>
    </row>
    <row r="14" spans="1:14" x14ac:dyDescent="0.25">
      <c r="A14" s="161"/>
      <c r="B14" s="85" t="s">
        <v>181</v>
      </c>
      <c r="C14" s="84">
        <f>IFERROR('11.SINIF'!K23,0)</f>
        <v>0</v>
      </c>
      <c r="D14" s="84">
        <f>IFERROR('11.SINIF'!L23,0)</f>
        <v>0</v>
      </c>
      <c r="E14" s="84">
        <f>IFERROR('10.SINIF'!I23,0)</f>
        <v>0</v>
      </c>
      <c r="F14" s="84">
        <f>IFERROR('9.SINIF'!I22,0)</f>
        <v>0</v>
      </c>
    </row>
    <row r="15" spans="1:14" x14ac:dyDescent="0.25">
      <c r="A15" s="161"/>
      <c r="B15" s="85" t="s">
        <v>183</v>
      </c>
      <c r="C15" s="84">
        <f>IFERROR('11.SINIF'!K33,0)</f>
        <v>0</v>
      </c>
      <c r="D15" s="84">
        <f>IFERROR('11.SINIF'!L33,0)</f>
        <v>0</v>
      </c>
      <c r="E15" s="84">
        <f>IFERROR('10.SINIF'!I33,0)</f>
        <v>0</v>
      </c>
      <c r="F15" s="84">
        <f>IFERROR('9.SINIF'!I32,0)</f>
        <v>0</v>
      </c>
    </row>
    <row r="16" spans="1:14" x14ac:dyDescent="0.25">
      <c r="A16" s="161"/>
      <c r="B16" s="85" t="s">
        <v>191</v>
      </c>
      <c r="C16" s="86">
        <f>IFERROR('11.SINIF'!K43,0)</f>
        <v>0</v>
      </c>
      <c r="D16" s="84">
        <f>IFERROR('11.SINIF'!L43,0)</f>
        <v>0</v>
      </c>
      <c r="E16" s="84">
        <f>IFERROR('10.SINIF'!I43,0)</f>
        <v>0</v>
      </c>
      <c r="F16" s="84">
        <f>IFERROR('9.SINIF'!I42,0)</f>
        <v>0</v>
      </c>
    </row>
    <row r="17" spans="1:6" x14ac:dyDescent="0.25"/>
    <row r="18" spans="1:6" x14ac:dyDescent="0.25"/>
    <row r="19" spans="1:6" x14ac:dyDescent="0.25">
      <c r="C19" s="36" t="s">
        <v>177</v>
      </c>
      <c r="D19" s="36" t="s">
        <v>178</v>
      </c>
      <c r="E19" s="36" t="s">
        <v>179</v>
      </c>
      <c r="F19" s="36" t="s">
        <v>180</v>
      </c>
    </row>
    <row r="20" spans="1:6" x14ac:dyDescent="0.25">
      <c r="A20" s="161" t="s">
        <v>264</v>
      </c>
      <c r="B20" s="83" t="s">
        <v>190</v>
      </c>
      <c r="C20" s="84">
        <f>IFERROR('8.SINIF'!I10+'8.SINIF'!I20+'8.SINIF'!I32+'8.SINIF'!I41,0)</f>
        <v>0</v>
      </c>
      <c r="D20" s="84">
        <f>IFERROR('7.SINIF'!I9+'7.SINIF'!I18+'7.SINIF'!I28+'7.SINIF'!I36,0)</f>
        <v>0</v>
      </c>
      <c r="E20" s="84">
        <f>IFERROR('6.SINIF'!I9+'6.SINIF'!I18+'6.SINIF'!I28+'6.SINIF'!I36,0)</f>
        <v>0</v>
      </c>
      <c r="F20" s="84">
        <f>IFERROR('5.SINIF'!I8+'5.SINIF'!I17+'5.SINIF'!I27+'5.SINIF'!I35,0)</f>
        <v>0</v>
      </c>
    </row>
    <row r="21" spans="1:6" x14ac:dyDescent="0.25">
      <c r="A21" s="161"/>
      <c r="B21" s="85" t="s">
        <v>182</v>
      </c>
      <c r="C21" s="84">
        <f>IFERROR('8.SINIF'!I10,0)</f>
        <v>0</v>
      </c>
      <c r="D21" s="84">
        <f>IFERROR('7.SINIF'!I9,0)</f>
        <v>0</v>
      </c>
      <c r="E21" s="84">
        <f>IFERROR('6.SINIF'!I9,0)</f>
        <v>0</v>
      </c>
      <c r="F21" s="84">
        <f>IFERROR('5.SINIF'!I8,0)</f>
        <v>0</v>
      </c>
    </row>
    <row r="22" spans="1:6" x14ac:dyDescent="0.25">
      <c r="A22" s="161"/>
      <c r="B22" s="85" t="s">
        <v>181</v>
      </c>
      <c r="C22" s="84">
        <f>IFERROR('8.SINIF'!I20,0)</f>
        <v>0</v>
      </c>
      <c r="D22" s="84">
        <f>IFERROR('7.SINIF'!I18,0)</f>
        <v>0</v>
      </c>
      <c r="E22" s="84">
        <f>IFERROR('6.SINIF'!I18,0)</f>
        <v>0</v>
      </c>
      <c r="F22" s="84">
        <f>IFERROR('5.SINIF'!I17,0)</f>
        <v>0</v>
      </c>
    </row>
    <row r="23" spans="1:6" x14ac:dyDescent="0.25">
      <c r="A23" s="161"/>
      <c r="B23" s="85" t="s">
        <v>183</v>
      </c>
      <c r="C23" s="84">
        <f>IFERROR('8.SINIF'!I32,0)</f>
        <v>0</v>
      </c>
      <c r="D23" s="84">
        <f>IFERROR('7.SINIF'!I28,0)</f>
        <v>0</v>
      </c>
      <c r="E23" s="84">
        <f>IFERROR('6.SINIF'!I28,0)</f>
        <v>0</v>
      </c>
      <c r="F23" s="84">
        <f>IFERROR('5.SINIF'!I27,0)</f>
        <v>0</v>
      </c>
    </row>
    <row r="24" spans="1:6" x14ac:dyDescent="0.25">
      <c r="A24" s="161"/>
      <c r="B24" s="85" t="s">
        <v>191</v>
      </c>
      <c r="C24" s="84">
        <f>IFERROR('8.SINIF'!I41,0)</f>
        <v>0</v>
      </c>
      <c r="D24" s="84">
        <f>IFERROR('7.SINIF'!I36,0)</f>
        <v>0</v>
      </c>
      <c r="E24" s="84">
        <f>IFERROR('6.SINIF'!I36,0)</f>
        <v>0</v>
      </c>
      <c r="F24" s="84">
        <f>IFERROR('5.SINIF'!I35,0)</f>
        <v>0</v>
      </c>
    </row>
  </sheetData>
  <sheetProtection algorithmName="SHA-512" hashValue="ydOO+5bB/9QAlEfo3n/DzN7jw8w16cv2sEiBvIL/aJBhWgFxqOpJduIZX9/oAwhgNXcyNbCziijltMLpKdifeg==" saltValue="BvtZWVrh0/XzIx7wlLEJYA==" spinCount="100000" sheet="1" objects="1" scenarios="1"/>
  <mergeCells count="4">
    <mergeCell ref="A12:A16"/>
    <mergeCell ref="A20:A24"/>
    <mergeCell ref="A4:A8"/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6C25-04E7-4FC2-ABE6-DB769BBE179C}">
  <sheetPr codeName="Sayfa13"/>
  <dimension ref="A1:A28"/>
  <sheetViews>
    <sheetView workbookViewId="0">
      <selection activeCell="E2" sqref="E2"/>
    </sheetView>
  </sheetViews>
  <sheetFormatPr defaultColWidth="0" defaultRowHeight="15" zeroHeight="1" x14ac:dyDescent="0.25"/>
  <cols>
    <col min="1" max="1" width="32.5703125" bestFit="1" customWidth="1"/>
    <col min="2" max="16384" width="8.85546875" hidden="1"/>
  </cols>
  <sheetData>
    <row r="1" spans="1:1" x14ac:dyDescent="0.25">
      <c r="A1" s="162" t="s">
        <v>387</v>
      </c>
    </row>
    <row r="2" spans="1:1" x14ac:dyDescent="0.25">
      <c r="A2" s="162"/>
    </row>
    <row r="3" spans="1:1" x14ac:dyDescent="0.25">
      <c r="A3" s="100" t="s">
        <v>388</v>
      </c>
    </row>
    <row r="4" spans="1:1" x14ac:dyDescent="0.25">
      <c r="A4" s="50" t="s">
        <v>389</v>
      </c>
    </row>
    <row r="5" spans="1:1" x14ac:dyDescent="0.25">
      <c r="A5" s="50" t="s">
        <v>390</v>
      </c>
    </row>
    <row r="6" spans="1:1" x14ac:dyDescent="0.25">
      <c r="A6" s="50" t="s">
        <v>391</v>
      </c>
    </row>
    <row r="7" spans="1:1" x14ac:dyDescent="0.25">
      <c r="A7" s="50" t="s">
        <v>392</v>
      </c>
    </row>
    <row r="8" spans="1:1" x14ac:dyDescent="0.25">
      <c r="A8" s="50" t="s">
        <v>393</v>
      </c>
    </row>
    <row r="9" spans="1:1" x14ac:dyDescent="0.25">
      <c r="A9" s="50"/>
    </row>
    <row r="10" spans="1:1" x14ac:dyDescent="0.25">
      <c r="A10" s="100" t="s">
        <v>394</v>
      </c>
    </row>
    <row r="11" spans="1:1" x14ac:dyDescent="0.25">
      <c r="A11" s="101" t="s">
        <v>395</v>
      </c>
    </row>
    <row r="12" spans="1:1" x14ac:dyDescent="0.25">
      <c r="A12" s="101" t="s">
        <v>396</v>
      </c>
    </row>
    <row r="13" spans="1:1" x14ac:dyDescent="0.25">
      <c r="A13" s="101" t="s">
        <v>397</v>
      </c>
    </row>
    <row r="14" spans="1:1" x14ac:dyDescent="0.25">
      <c r="A14" s="101" t="s">
        <v>398</v>
      </c>
    </row>
    <row r="15" spans="1:1" x14ac:dyDescent="0.25">
      <c r="A15" s="101" t="s">
        <v>399</v>
      </c>
    </row>
    <row r="16" spans="1:1" x14ac:dyDescent="0.25">
      <c r="A16" s="101" t="s">
        <v>400</v>
      </c>
    </row>
    <row r="17" spans="1:1" x14ac:dyDescent="0.25">
      <c r="A17" s="102"/>
    </row>
    <row r="18" spans="1:1" x14ac:dyDescent="0.25">
      <c r="A18" s="103" t="s">
        <v>401</v>
      </c>
    </row>
    <row r="19" spans="1:1" ht="30" x14ac:dyDescent="0.25">
      <c r="A19" s="104" t="s">
        <v>402</v>
      </c>
    </row>
    <row r="20" spans="1:1" x14ac:dyDescent="0.25">
      <c r="A20" s="101" t="s">
        <v>403</v>
      </c>
    </row>
    <row r="21" spans="1:1" x14ac:dyDescent="0.25">
      <c r="A21" s="101"/>
    </row>
    <row r="22" spans="1:1" x14ac:dyDescent="0.25">
      <c r="A22" s="103" t="s">
        <v>404</v>
      </c>
    </row>
    <row r="23" spans="1:1" x14ac:dyDescent="0.25">
      <c r="A23" s="101" t="s">
        <v>405</v>
      </c>
    </row>
    <row r="24" spans="1:1" x14ac:dyDescent="0.25">
      <c r="A24" s="101" t="s">
        <v>406</v>
      </c>
    </row>
    <row r="25" spans="1:1" x14ac:dyDescent="0.25">
      <c r="A25" s="101" t="s">
        <v>407</v>
      </c>
    </row>
    <row r="26" spans="1:1" x14ac:dyDescent="0.25">
      <c r="A26" s="101" t="s">
        <v>408</v>
      </c>
    </row>
    <row r="27" spans="1:1" x14ac:dyDescent="0.25">
      <c r="A27" s="105" t="s">
        <v>409</v>
      </c>
    </row>
    <row r="28" spans="1:1" x14ac:dyDescent="0.25">
      <c r="A28" s="105" t="s">
        <v>410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95EC-BFAE-4FED-9B69-56CA698AF52E}">
  <sheetPr codeName="Sayfa12">
    <pageSetUpPr fitToPage="1"/>
  </sheetPr>
  <dimension ref="A1:R106"/>
  <sheetViews>
    <sheetView topLeftCell="A66" zoomScale="130" zoomScaleNormal="130" zoomScalePageLayoutView="70" workbookViewId="0">
      <selection activeCell="B15" sqref="B15"/>
    </sheetView>
  </sheetViews>
  <sheetFormatPr defaultColWidth="0" defaultRowHeight="15" zeroHeight="1" x14ac:dyDescent="0.25"/>
  <cols>
    <col min="1" max="1" width="15.140625" bestFit="1" customWidth="1"/>
    <col min="2" max="2" width="53.5703125" bestFit="1" customWidth="1"/>
    <col min="3" max="3" width="10.5703125" customWidth="1"/>
    <col min="4" max="4" width="8.5703125" style="63" customWidth="1"/>
    <col min="5" max="5" width="17.42578125" bestFit="1" customWidth="1"/>
    <col min="6" max="6" width="23.5703125" style="1" bestFit="1" customWidth="1"/>
    <col min="7" max="7" width="19.42578125" style="1" customWidth="1"/>
    <col min="8" max="8" width="18.5703125" style="1" hidden="1" customWidth="1"/>
    <col min="9" max="9" width="8.85546875" hidden="1" customWidth="1"/>
    <col min="10" max="18" width="0" hidden="1" customWidth="1"/>
    <col min="19" max="16384" width="8.85546875" hidden="1"/>
  </cols>
  <sheetData>
    <row r="1" spans="1:8" ht="19.5" customHeight="1" thickBot="1" x14ac:dyDescent="0.3">
      <c r="A1" s="173" t="s">
        <v>329</v>
      </c>
      <c r="B1" s="174"/>
      <c r="C1" s="174"/>
      <c r="D1" s="174"/>
      <c r="E1" s="174"/>
      <c r="F1" s="174"/>
      <c r="G1" s="174"/>
      <c r="H1" s="175"/>
    </row>
    <row r="2" spans="1:8" ht="15" customHeight="1" thickBot="1" x14ac:dyDescent="0.3">
      <c r="A2" s="172"/>
      <c r="B2" s="172"/>
      <c r="C2" s="172"/>
      <c r="D2" s="172"/>
      <c r="E2" s="172"/>
      <c r="F2" s="172"/>
    </row>
    <row r="3" spans="1:8" x14ac:dyDescent="0.25">
      <c r="A3" s="48" t="s">
        <v>46</v>
      </c>
      <c r="B3" s="28" t="s">
        <v>353</v>
      </c>
      <c r="C3" s="29" t="s">
        <v>0</v>
      </c>
      <c r="D3" s="29" t="s">
        <v>1</v>
      </c>
      <c r="E3" s="30" t="s">
        <v>364</v>
      </c>
      <c r="F3" s="29" t="s">
        <v>3</v>
      </c>
      <c r="G3" s="29" t="s">
        <v>8</v>
      </c>
      <c r="H3" s="33" t="s">
        <v>192</v>
      </c>
    </row>
    <row r="4" spans="1:8" x14ac:dyDescent="0.25">
      <c r="A4" s="49">
        <v>9786052755396</v>
      </c>
      <c r="B4" s="50" t="s">
        <v>336</v>
      </c>
      <c r="C4" s="110"/>
      <c r="D4" s="79">
        <v>288</v>
      </c>
      <c r="E4" s="80"/>
      <c r="F4" s="53">
        <f t="shared" ref="F4:F22" si="0">E4*D4</f>
        <v>0</v>
      </c>
      <c r="G4" s="54">
        <f>F4-(F4*$F$29/100)</f>
        <v>0</v>
      </c>
      <c r="H4" s="81"/>
    </row>
    <row r="5" spans="1:8" x14ac:dyDescent="0.25">
      <c r="A5" s="49">
        <v>9786052755594</v>
      </c>
      <c r="B5" s="50" t="s">
        <v>439</v>
      </c>
      <c r="C5" s="110"/>
      <c r="D5" s="79">
        <v>396</v>
      </c>
      <c r="E5" s="80"/>
      <c r="F5" s="53">
        <f t="shared" si="0"/>
        <v>0</v>
      </c>
      <c r="G5" s="54">
        <f t="shared" ref="G5:G22" si="1">F5-(F5*$F$29/100)</f>
        <v>0</v>
      </c>
      <c r="H5" s="81"/>
    </row>
    <row r="6" spans="1:8" x14ac:dyDescent="0.25">
      <c r="A6" s="49">
        <v>9786052755549</v>
      </c>
      <c r="B6" s="50" t="s">
        <v>337</v>
      </c>
      <c r="C6" s="110"/>
      <c r="D6" s="79">
        <v>298</v>
      </c>
      <c r="E6" s="80"/>
      <c r="F6" s="53">
        <f t="shared" si="0"/>
        <v>0</v>
      </c>
      <c r="G6" s="54">
        <f t="shared" si="1"/>
        <v>0</v>
      </c>
      <c r="H6" s="81"/>
    </row>
    <row r="7" spans="1:8" x14ac:dyDescent="0.25">
      <c r="A7" s="49">
        <v>9786052755891</v>
      </c>
      <c r="B7" s="50" t="s">
        <v>440</v>
      </c>
      <c r="C7" s="110"/>
      <c r="D7" s="79">
        <v>240</v>
      </c>
      <c r="E7" s="80"/>
      <c r="F7" s="53">
        <f t="shared" si="0"/>
        <v>0</v>
      </c>
      <c r="G7" s="54">
        <f t="shared" si="1"/>
        <v>0</v>
      </c>
      <c r="H7" s="81"/>
    </row>
    <row r="8" spans="1:8" x14ac:dyDescent="0.25">
      <c r="A8" s="49">
        <v>9786052755853</v>
      </c>
      <c r="B8" s="50" t="s">
        <v>338</v>
      </c>
      <c r="C8" s="110"/>
      <c r="D8" s="79">
        <v>330</v>
      </c>
      <c r="E8" s="80"/>
      <c r="F8" s="53">
        <f t="shared" si="0"/>
        <v>0</v>
      </c>
      <c r="G8" s="54">
        <f t="shared" si="1"/>
        <v>0</v>
      </c>
      <c r="H8" s="81"/>
    </row>
    <row r="9" spans="1:8" x14ac:dyDescent="0.25">
      <c r="A9" s="49">
        <v>9786052754856</v>
      </c>
      <c r="B9" s="50" t="s">
        <v>339</v>
      </c>
      <c r="C9" s="110"/>
      <c r="D9" s="79">
        <v>388</v>
      </c>
      <c r="E9" s="80"/>
      <c r="F9" s="53">
        <f t="shared" si="0"/>
        <v>0</v>
      </c>
      <c r="G9" s="54">
        <f t="shared" si="1"/>
        <v>0</v>
      </c>
      <c r="H9" s="81"/>
    </row>
    <row r="10" spans="1:8" x14ac:dyDescent="0.25">
      <c r="A10" s="49">
        <v>9786052755570</v>
      </c>
      <c r="B10" s="50" t="s">
        <v>340</v>
      </c>
      <c r="C10" s="110"/>
      <c r="D10" s="79">
        <v>308</v>
      </c>
      <c r="E10" s="80"/>
      <c r="F10" s="53">
        <f t="shared" si="0"/>
        <v>0</v>
      </c>
      <c r="G10" s="54">
        <f t="shared" si="1"/>
        <v>0</v>
      </c>
      <c r="H10" s="81"/>
    </row>
    <row r="11" spans="1:8" x14ac:dyDescent="0.25">
      <c r="A11" s="49">
        <v>9786052755563</v>
      </c>
      <c r="B11" s="50" t="s">
        <v>341</v>
      </c>
      <c r="C11" s="110"/>
      <c r="D11" s="79">
        <v>288</v>
      </c>
      <c r="E11" s="80"/>
      <c r="F11" s="53">
        <f t="shared" si="0"/>
        <v>0</v>
      </c>
      <c r="G11" s="54">
        <f t="shared" si="1"/>
        <v>0</v>
      </c>
      <c r="H11" s="81"/>
    </row>
    <row r="12" spans="1:8" x14ac:dyDescent="0.25">
      <c r="A12" s="49">
        <v>9786052755860</v>
      </c>
      <c r="B12" s="50" t="s">
        <v>342</v>
      </c>
      <c r="C12" s="110"/>
      <c r="D12" s="79">
        <v>298</v>
      </c>
      <c r="E12" s="80"/>
      <c r="F12" s="53">
        <f t="shared" si="0"/>
        <v>0</v>
      </c>
      <c r="G12" s="54">
        <f t="shared" si="1"/>
        <v>0</v>
      </c>
      <c r="H12" s="81"/>
    </row>
    <row r="13" spans="1:8" x14ac:dyDescent="0.25">
      <c r="A13" s="49">
        <v>9786052755587</v>
      </c>
      <c r="B13" s="50" t="s">
        <v>343</v>
      </c>
      <c r="C13" s="110"/>
      <c r="D13" s="79">
        <v>298</v>
      </c>
      <c r="E13" s="80"/>
      <c r="F13" s="53">
        <f t="shared" si="0"/>
        <v>0</v>
      </c>
      <c r="G13" s="54">
        <f t="shared" si="1"/>
        <v>0</v>
      </c>
      <c r="H13" s="81"/>
    </row>
    <row r="14" spans="1:8" x14ac:dyDescent="0.25">
      <c r="A14" s="49">
        <v>9786052755402</v>
      </c>
      <c r="B14" s="50" t="s">
        <v>344</v>
      </c>
      <c r="C14" s="110"/>
      <c r="D14" s="79">
        <v>396</v>
      </c>
      <c r="E14" s="80"/>
      <c r="F14" s="53">
        <f t="shared" si="0"/>
        <v>0</v>
      </c>
      <c r="G14" s="54">
        <f t="shared" si="1"/>
        <v>0</v>
      </c>
      <c r="H14" s="81"/>
    </row>
    <row r="15" spans="1:8" x14ac:dyDescent="0.25">
      <c r="A15" s="49">
        <v>9786052755532</v>
      </c>
      <c r="B15" s="50" t="s">
        <v>345</v>
      </c>
      <c r="C15" s="110"/>
      <c r="D15" s="79">
        <v>308</v>
      </c>
      <c r="E15" s="80"/>
      <c r="F15" s="53">
        <f t="shared" si="0"/>
        <v>0</v>
      </c>
      <c r="G15" s="54">
        <f t="shared" si="1"/>
        <v>0</v>
      </c>
      <c r="H15" s="81"/>
    </row>
    <row r="16" spans="1:8" x14ac:dyDescent="0.25">
      <c r="A16" s="49">
        <v>9786052755556</v>
      </c>
      <c r="B16" s="50" t="s">
        <v>346</v>
      </c>
      <c r="C16" s="110"/>
      <c r="D16" s="79">
        <v>328</v>
      </c>
      <c r="E16" s="80"/>
      <c r="F16" s="53">
        <f t="shared" si="0"/>
        <v>0</v>
      </c>
      <c r="G16" s="54">
        <f t="shared" si="1"/>
        <v>0</v>
      </c>
      <c r="H16" s="81"/>
    </row>
    <row r="17" spans="1:8" x14ac:dyDescent="0.25">
      <c r="A17" s="49">
        <v>9786052755341</v>
      </c>
      <c r="B17" s="50" t="s">
        <v>347</v>
      </c>
      <c r="C17" s="110"/>
      <c r="D17" s="79">
        <v>368</v>
      </c>
      <c r="E17" s="80"/>
      <c r="F17" s="53">
        <f t="shared" si="0"/>
        <v>0</v>
      </c>
      <c r="G17" s="54">
        <f t="shared" si="1"/>
        <v>0</v>
      </c>
      <c r="H17" s="81"/>
    </row>
    <row r="18" spans="1:8" x14ac:dyDescent="0.25">
      <c r="A18" s="49">
        <v>9786052755525</v>
      </c>
      <c r="B18" s="50" t="s">
        <v>348</v>
      </c>
      <c r="C18" s="110"/>
      <c r="D18" s="79">
        <v>370</v>
      </c>
      <c r="E18" s="80"/>
      <c r="F18" s="53">
        <f t="shared" si="0"/>
        <v>0</v>
      </c>
      <c r="G18" s="54">
        <f t="shared" si="1"/>
        <v>0</v>
      </c>
      <c r="H18" s="81"/>
    </row>
    <row r="19" spans="1:8" x14ac:dyDescent="0.25">
      <c r="A19" s="49">
        <v>9786052753279</v>
      </c>
      <c r="B19" s="50" t="s">
        <v>349</v>
      </c>
      <c r="C19" s="110"/>
      <c r="D19" s="79">
        <v>360</v>
      </c>
      <c r="E19" s="80"/>
      <c r="F19" s="53">
        <f t="shared" si="0"/>
        <v>0</v>
      </c>
      <c r="G19" s="54">
        <f t="shared" si="1"/>
        <v>0</v>
      </c>
      <c r="H19" s="81"/>
    </row>
    <row r="20" spans="1:8" x14ac:dyDescent="0.25">
      <c r="A20" s="49">
        <v>9786052753347</v>
      </c>
      <c r="B20" s="50" t="s">
        <v>350</v>
      </c>
      <c r="C20" s="110"/>
      <c r="D20" s="79">
        <v>470</v>
      </c>
      <c r="E20" s="80"/>
      <c r="F20" s="53">
        <f t="shared" si="0"/>
        <v>0</v>
      </c>
      <c r="G20" s="54">
        <f t="shared" si="1"/>
        <v>0</v>
      </c>
      <c r="H20" s="81"/>
    </row>
    <row r="21" spans="1:8" x14ac:dyDescent="0.25">
      <c r="A21" s="49">
        <v>9786052754832</v>
      </c>
      <c r="B21" s="50" t="s">
        <v>416</v>
      </c>
      <c r="C21" s="110"/>
      <c r="D21" s="79">
        <v>320</v>
      </c>
      <c r="E21" s="80"/>
      <c r="F21" s="53">
        <f t="shared" si="0"/>
        <v>0</v>
      </c>
      <c r="G21" s="54">
        <f t="shared" si="1"/>
        <v>0</v>
      </c>
      <c r="H21" s="81"/>
    </row>
    <row r="22" spans="1:8" x14ac:dyDescent="0.25">
      <c r="A22" s="49">
        <v>9786052754771</v>
      </c>
      <c r="B22" s="50" t="s">
        <v>417</v>
      </c>
      <c r="C22" s="110"/>
      <c r="D22" s="79">
        <v>320</v>
      </c>
      <c r="E22" s="80"/>
      <c r="F22" s="53">
        <f t="shared" si="0"/>
        <v>0</v>
      </c>
      <c r="G22" s="54">
        <f t="shared" si="1"/>
        <v>0</v>
      </c>
      <c r="H22" s="81"/>
    </row>
    <row r="23" spans="1:8" x14ac:dyDescent="0.25">
      <c r="A23" s="49">
        <v>9786052753453</v>
      </c>
      <c r="B23" s="50" t="s">
        <v>351</v>
      </c>
      <c r="C23" s="79"/>
      <c r="D23" s="79">
        <v>200</v>
      </c>
      <c r="E23" s="80"/>
      <c r="F23" s="53">
        <f>E23*D23</f>
        <v>0</v>
      </c>
      <c r="G23" s="54">
        <f>F23-(F23*$F$29/100)</f>
        <v>0</v>
      </c>
      <c r="H23" s="55" t="e">
        <f>G23/(#REF!+E23)</f>
        <v>#REF!</v>
      </c>
    </row>
    <row r="24" spans="1:8" x14ac:dyDescent="0.25">
      <c r="A24" s="49">
        <v>9786052281475</v>
      </c>
      <c r="B24" s="50" t="s">
        <v>352</v>
      </c>
      <c r="C24" s="79"/>
      <c r="D24" s="79">
        <v>200</v>
      </c>
      <c r="E24" s="80"/>
      <c r="F24" s="53">
        <f>E24*D24</f>
        <v>0</v>
      </c>
      <c r="G24" s="54">
        <f>F24-(F24*$F$29/100)</f>
        <v>0</v>
      </c>
      <c r="H24" s="55"/>
    </row>
    <row r="25" spans="1:8" x14ac:dyDescent="0.25">
      <c r="A25" s="112">
        <v>9786052755877</v>
      </c>
      <c r="B25" s="50" t="s">
        <v>441</v>
      </c>
      <c r="C25" s="79"/>
      <c r="D25" s="79">
        <v>200</v>
      </c>
      <c r="E25" s="80"/>
      <c r="F25" s="53">
        <f>E25*D25</f>
        <v>0</v>
      </c>
      <c r="G25" s="54">
        <f>F25-(F25*$F$29/100)</f>
        <v>0</v>
      </c>
      <c r="H25" s="55"/>
    </row>
    <row r="26" spans="1:8" x14ac:dyDescent="0.25">
      <c r="A26" s="49">
        <v>9786052755938</v>
      </c>
      <c r="B26" s="50" t="s">
        <v>442</v>
      </c>
      <c r="C26" s="79"/>
      <c r="D26" s="79"/>
      <c r="E26" s="80"/>
      <c r="F26" s="53">
        <f t="shared" ref="F26:F27" si="2">E26*D26</f>
        <v>0</v>
      </c>
      <c r="G26" s="54">
        <f>F26-(F26*$F$29/100)</f>
        <v>0</v>
      </c>
      <c r="H26" s="55" t="e">
        <f>G26/(#REF!+E26)</f>
        <v>#REF!</v>
      </c>
    </row>
    <row r="27" spans="1:8" x14ac:dyDescent="0.25">
      <c r="A27" s="49">
        <v>9786052755921</v>
      </c>
      <c r="B27" s="50" t="s">
        <v>443</v>
      </c>
      <c r="C27" s="79"/>
      <c r="D27" s="79"/>
      <c r="E27" s="80"/>
      <c r="F27" s="53">
        <f t="shared" si="2"/>
        <v>0</v>
      </c>
      <c r="G27" s="54">
        <f>F27-(F27*$F$29/100)</f>
        <v>0</v>
      </c>
      <c r="H27" s="55" t="e">
        <f>G27/(#REF!+E27)</f>
        <v>#REF!</v>
      </c>
    </row>
    <row r="28" spans="1:8" x14ac:dyDescent="0.25">
      <c r="A28" s="166" t="s">
        <v>4</v>
      </c>
      <c r="B28" s="167"/>
      <c r="C28" s="167"/>
      <c r="D28" s="167"/>
      <c r="E28" s="167"/>
      <c r="F28" s="40">
        <f>SUM(F4:F27)</f>
        <v>0</v>
      </c>
      <c r="G28" s="43">
        <f>SUM(G4:G27)</f>
        <v>0</v>
      </c>
      <c r="H28" s="44" t="e">
        <f>SUM(H23:H27)</f>
        <v>#REF!</v>
      </c>
    </row>
    <row r="29" spans="1:8" ht="15.75" thickBot="1" x14ac:dyDescent="0.3">
      <c r="A29" s="168" t="s">
        <v>7</v>
      </c>
      <c r="B29" s="169"/>
      <c r="C29" s="169"/>
      <c r="D29" s="169"/>
      <c r="E29" s="169"/>
      <c r="F29" s="170">
        <f>'SET SİPARİŞ FORMU'!D29</f>
        <v>0</v>
      </c>
      <c r="G29" s="170"/>
      <c r="H29" s="171"/>
    </row>
    <row r="30" spans="1:8" ht="15.75" thickBot="1" x14ac:dyDescent="0.3">
      <c r="A30" s="172"/>
      <c r="B30" s="172"/>
      <c r="C30" s="172"/>
      <c r="D30" s="172"/>
      <c r="E30" s="172"/>
      <c r="F30" s="172"/>
    </row>
    <row r="31" spans="1:8" x14ac:dyDescent="0.25">
      <c r="A31" s="48" t="s">
        <v>46</v>
      </c>
      <c r="B31" s="28" t="s">
        <v>365</v>
      </c>
      <c r="C31" s="29" t="s">
        <v>0</v>
      </c>
      <c r="D31" s="29" t="s">
        <v>1</v>
      </c>
      <c r="E31" s="30" t="s">
        <v>364</v>
      </c>
      <c r="F31" s="29" t="s">
        <v>3</v>
      </c>
      <c r="G31" s="29" t="s">
        <v>8</v>
      </c>
      <c r="H31" s="33" t="s">
        <v>192</v>
      </c>
    </row>
    <row r="32" spans="1:8" x14ac:dyDescent="0.25">
      <c r="A32" s="49">
        <v>9786054385140</v>
      </c>
      <c r="B32" s="50" t="s">
        <v>354</v>
      </c>
      <c r="C32" s="79"/>
      <c r="D32" s="79">
        <v>200</v>
      </c>
      <c r="E32" s="80"/>
      <c r="F32" s="53">
        <f t="shared" ref="F32:F40" si="3">E32*D32</f>
        <v>0</v>
      </c>
      <c r="G32" s="54">
        <f>F32-(F32*$F$45/100)</f>
        <v>0</v>
      </c>
      <c r="H32" s="55" t="e">
        <f>G32/(#REF!+E32)</f>
        <v>#REF!</v>
      </c>
    </row>
    <row r="33" spans="1:8" x14ac:dyDescent="0.25">
      <c r="A33" s="49">
        <v>9786052754764</v>
      </c>
      <c r="B33" s="50" t="s">
        <v>355</v>
      </c>
      <c r="C33" s="79"/>
      <c r="D33" s="79">
        <v>200</v>
      </c>
      <c r="E33" s="80"/>
      <c r="F33" s="53">
        <f t="shared" si="3"/>
        <v>0</v>
      </c>
      <c r="G33" s="54">
        <f t="shared" ref="G33:G43" si="4">F33-(F33*$F$45/100)</f>
        <v>0</v>
      </c>
      <c r="H33" s="55"/>
    </row>
    <row r="34" spans="1:8" x14ac:dyDescent="0.25">
      <c r="A34" s="49">
        <v>9786059553490</v>
      </c>
      <c r="B34" s="50" t="s">
        <v>356</v>
      </c>
      <c r="C34" s="79"/>
      <c r="D34" s="79">
        <v>160</v>
      </c>
      <c r="E34" s="80"/>
      <c r="F34" s="53">
        <f t="shared" si="3"/>
        <v>0</v>
      </c>
      <c r="G34" s="54">
        <f t="shared" si="4"/>
        <v>0</v>
      </c>
      <c r="H34" s="55"/>
    </row>
    <row r="35" spans="1:8" x14ac:dyDescent="0.25">
      <c r="A35" s="49">
        <v>9786052281222</v>
      </c>
      <c r="B35" s="50" t="s">
        <v>357</v>
      </c>
      <c r="C35" s="79"/>
      <c r="D35" s="79">
        <v>200</v>
      </c>
      <c r="E35" s="80"/>
      <c r="F35" s="53">
        <f t="shared" si="3"/>
        <v>0</v>
      </c>
      <c r="G35" s="54">
        <f t="shared" si="4"/>
        <v>0</v>
      </c>
      <c r="H35" s="55"/>
    </row>
    <row r="36" spans="1:8" x14ac:dyDescent="0.25">
      <c r="A36" s="49">
        <v>9786052755839</v>
      </c>
      <c r="B36" s="50" t="s">
        <v>358</v>
      </c>
      <c r="C36" s="79"/>
      <c r="D36" s="79">
        <v>290</v>
      </c>
      <c r="E36" s="80"/>
      <c r="F36" s="53">
        <f t="shared" si="3"/>
        <v>0</v>
      </c>
      <c r="G36" s="54">
        <f t="shared" si="4"/>
        <v>0</v>
      </c>
      <c r="H36" s="55"/>
    </row>
    <row r="37" spans="1:8" x14ac:dyDescent="0.25">
      <c r="A37" s="49">
        <v>9786052750896</v>
      </c>
      <c r="B37" s="50" t="s">
        <v>359</v>
      </c>
      <c r="C37" s="79"/>
      <c r="D37" s="79">
        <v>200</v>
      </c>
      <c r="E37" s="80"/>
      <c r="F37" s="53">
        <f t="shared" si="3"/>
        <v>0</v>
      </c>
      <c r="G37" s="54">
        <f t="shared" si="4"/>
        <v>0</v>
      </c>
      <c r="H37" s="55"/>
    </row>
    <row r="38" spans="1:8" x14ac:dyDescent="0.25">
      <c r="A38" s="49">
        <v>9786052750902</v>
      </c>
      <c r="B38" s="50" t="s">
        <v>449</v>
      </c>
      <c r="C38" s="79"/>
      <c r="D38" s="79">
        <v>200</v>
      </c>
      <c r="E38" s="80"/>
      <c r="F38" s="53">
        <f t="shared" si="3"/>
        <v>0</v>
      </c>
      <c r="G38" s="54">
        <f t="shared" si="4"/>
        <v>0</v>
      </c>
      <c r="H38" s="55"/>
    </row>
    <row r="39" spans="1:8" x14ac:dyDescent="0.25">
      <c r="A39" s="49">
        <v>9786052750971</v>
      </c>
      <c r="B39" s="50" t="s">
        <v>360</v>
      </c>
      <c r="C39" s="79"/>
      <c r="D39" s="79">
        <v>200</v>
      </c>
      <c r="E39" s="80"/>
      <c r="F39" s="53">
        <f t="shared" si="3"/>
        <v>0</v>
      </c>
      <c r="G39" s="54">
        <f t="shared" si="4"/>
        <v>0</v>
      </c>
      <c r="H39" s="55"/>
    </row>
    <row r="40" spans="1:8" x14ac:dyDescent="0.25">
      <c r="A40" s="49">
        <v>9786052750339</v>
      </c>
      <c r="B40" s="50" t="s">
        <v>361</v>
      </c>
      <c r="C40" s="79"/>
      <c r="D40" s="79">
        <v>200</v>
      </c>
      <c r="E40" s="80"/>
      <c r="F40" s="53">
        <f t="shared" si="3"/>
        <v>0</v>
      </c>
      <c r="G40" s="54">
        <f t="shared" si="4"/>
        <v>0</v>
      </c>
      <c r="H40" s="55"/>
    </row>
    <row r="41" spans="1:8" x14ac:dyDescent="0.25">
      <c r="A41" s="49">
        <v>9786052750988</v>
      </c>
      <c r="B41" s="50" t="s">
        <v>362</v>
      </c>
      <c r="C41" s="79"/>
      <c r="D41" s="79">
        <v>160</v>
      </c>
      <c r="E41" s="80"/>
      <c r="F41" s="53">
        <f>E41*D41</f>
        <v>0</v>
      </c>
      <c r="G41" s="54">
        <f t="shared" si="4"/>
        <v>0</v>
      </c>
      <c r="H41" s="55" t="e">
        <f>G41/(#REF!+E41)</f>
        <v>#REF!</v>
      </c>
    </row>
    <row r="42" spans="1:8" x14ac:dyDescent="0.25">
      <c r="A42" s="49">
        <v>9786052750858</v>
      </c>
      <c r="B42" s="50" t="s">
        <v>363</v>
      </c>
      <c r="C42" s="79"/>
      <c r="D42" s="79">
        <v>200</v>
      </c>
      <c r="E42" s="80"/>
      <c r="F42" s="53">
        <f t="shared" ref="F42:F43" si="5">E42*D42</f>
        <v>0</v>
      </c>
      <c r="G42" s="54">
        <f t="shared" si="4"/>
        <v>0</v>
      </c>
      <c r="H42" s="55" t="e">
        <f>G42/(#REF!+E42)</f>
        <v>#REF!</v>
      </c>
    </row>
    <row r="43" spans="1:8" x14ac:dyDescent="0.25">
      <c r="A43" s="49">
        <v>9786052755518</v>
      </c>
      <c r="B43" s="50" t="s">
        <v>450</v>
      </c>
      <c r="C43" s="79"/>
      <c r="D43" s="79">
        <v>200</v>
      </c>
      <c r="E43" s="80"/>
      <c r="F43" s="53">
        <f t="shared" si="5"/>
        <v>0</v>
      </c>
      <c r="G43" s="54">
        <f t="shared" si="4"/>
        <v>0</v>
      </c>
      <c r="H43" s="55" t="e">
        <f>G43/(#REF!+E43)</f>
        <v>#REF!</v>
      </c>
    </row>
    <row r="44" spans="1:8" x14ac:dyDescent="0.25">
      <c r="A44" s="166" t="s">
        <v>4</v>
      </c>
      <c r="B44" s="167"/>
      <c r="C44" s="167"/>
      <c r="D44" s="167"/>
      <c r="E44" s="167"/>
      <c r="F44" s="40">
        <f>SUM(F32:F43)</f>
        <v>0</v>
      </c>
      <c r="G44" s="41">
        <f>SUM(G32:G43)</f>
        <v>0</v>
      </c>
      <c r="H44" s="42" t="e">
        <f>SUM(H32:H43)</f>
        <v>#REF!</v>
      </c>
    </row>
    <row r="45" spans="1:8" ht="15.75" thickBot="1" x14ac:dyDescent="0.3">
      <c r="A45" s="168" t="s">
        <v>7</v>
      </c>
      <c r="B45" s="169"/>
      <c r="C45" s="169"/>
      <c r="D45" s="169"/>
      <c r="E45" s="169"/>
      <c r="F45" s="170">
        <f>'SET SİPARİŞ FORMU'!D29</f>
        <v>0</v>
      </c>
      <c r="G45" s="170"/>
      <c r="H45" s="171"/>
    </row>
    <row r="46" spans="1:8" ht="15.75" thickBot="1" x14ac:dyDescent="0.3">
      <c r="A46" s="61"/>
      <c r="B46" s="61"/>
      <c r="C46" s="61"/>
      <c r="D46" s="61"/>
      <c r="E46" s="61"/>
      <c r="F46" s="62"/>
    </row>
    <row r="47" spans="1:8" x14ac:dyDescent="0.25">
      <c r="A47" s="48" t="s">
        <v>46</v>
      </c>
      <c r="B47" s="28" t="s">
        <v>373</v>
      </c>
      <c r="C47" s="29" t="s">
        <v>0</v>
      </c>
      <c r="D47" s="29" t="s">
        <v>1</v>
      </c>
      <c r="E47" s="30" t="s">
        <v>364</v>
      </c>
      <c r="F47" s="29" t="s">
        <v>3</v>
      </c>
      <c r="G47" s="29" t="s">
        <v>8</v>
      </c>
      <c r="H47" s="33" t="s">
        <v>192</v>
      </c>
    </row>
    <row r="48" spans="1:8" x14ac:dyDescent="0.25">
      <c r="A48" s="111">
        <v>9786052753309</v>
      </c>
      <c r="B48" s="50" t="s">
        <v>366</v>
      </c>
      <c r="C48" s="56"/>
      <c r="D48" s="57">
        <v>200</v>
      </c>
      <c r="E48" s="80"/>
      <c r="F48" s="53">
        <f>E48*D48</f>
        <v>0</v>
      </c>
      <c r="G48" s="59">
        <f t="shared" ref="G48:G55" si="6">F48-(F48*$F$57/100)</f>
        <v>0</v>
      </c>
      <c r="H48" s="60" t="e">
        <f>G48/(#REF!+E48)</f>
        <v>#REF!</v>
      </c>
    </row>
    <row r="49" spans="1:8" x14ac:dyDescent="0.25">
      <c r="A49" s="111">
        <v>9786052753286</v>
      </c>
      <c r="B49" s="50" t="s">
        <v>367</v>
      </c>
      <c r="C49" s="56"/>
      <c r="D49" s="57">
        <v>220</v>
      </c>
      <c r="E49" s="80"/>
      <c r="F49" s="53">
        <f t="shared" ref="F49:F55" si="7">E49*D49</f>
        <v>0</v>
      </c>
      <c r="G49" s="59">
        <f t="shared" si="6"/>
        <v>0</v>
      </c>
      <c r="H49" s="60"/>
    </row>
    <row r="50" spans="1:8" x14ac:dyDescent="0.25">
      <c r="A50" s="111">
        <v>9786052754863</v>
      </c>
      <c r="B50" s="50" t="s">
        <v>418</v>
      </c>
      <c r="C50" s="56"/>
      <c r="D50" s="57">
        <v>160</v>
      </c>
      <c r="E50" s="80"/>
      <c r="F50" s="53">
        <f t="shared" si="7"/>
        <v>0</v>
      </c>
      <c r="G50" s="59">
        <f t="shared" si="6"/>
        <v>0</v>
      </c>
      <c r="H50" s="60"/>
    </row>
    <row r="51" spans="1:8" x14ac:dyDescent="0.25">
      <c r="A51" s="111">
        <v>9786052754818</v>
      </c>
      <c r="B51" s="50" t="s">
        <v>370</v>
      </c>
      <c r="C51" s="56"/>
      <c r="D51" s="57">
        <v>260</v>
      </c>
      <c r="E51" s="80"/>
      <c r="F51" s="53">
        <f t="shared" si="7"/>
        <v>0</v>
      </c>
      <c r="G51" s="59">
        <f t="shared" si="6"/>
        <v>0</v>
      </c>
      <c r="H51" s="60"/>
    </row>
    <row r="52" spans="1:8" x14ac:dyDescent="0.25">
      <c r="A52" s="111">
        <v>9786052753323</v>
      </c>
      <c r="B52" s="50" t="s">
        <v>371</v>
      </c>
      <c r="C52" s="56"/>
      <c r="D52" s="57">
        <v>200</v>
      </c>
      <c r="E52" s="80"/>
      <c r="F52" s="53">
        <f t="shared" si="7"/>
        <v>0</v>
      </c>
      <c r="G52" s="59">
        <f t="shared" si="6"/>
        <v>0</v>
      </c>
      <c r="H52" s="60"/>
    </row>
    <row r="53" spans="1:8" x14ac:dyDescent="0.25">
      <c r="A53" s="111">
        <v>9786052753460</v>
      </c>
      <c r="B53" s="50" t="s">
        <v>372</v>
      </c>
      <c r="C53" s="56"/>
      <c r="D53" s="57">
        <v>260</v>
      </c>
      <c r="E53" s="80"/>
      <c r="F53" s="53">
        <f t="shared" si="7"/>
        <v>0</v>
      </c>
      <c r="G53" s="59">
        <f t="shared" si="6"/>
        <v>0</v>
      </c>
      <c r="H53" s="60"/>
    </row>
    <row r="54" spans="1:8" x14ac:dyDescent="0.25">
      <c r="A54" s="111">
        <v>9786052754825</v>
      </c>
      <c r="B54" s="50" t="s">
        <v>368</v>
      </c>
      <c r="C54" s="56"/>
      <c r="D54" s="57">
        <v>220</v>
      </c>
      <c r="E54" s="80"/>
      <c r="F54" s="53">
        <f t="shared" si="7"/>
        <v>0</v>
      </c>
      <c r="G54" s="59">
        <f t="shared" si="6"/>
        <v>0</v>
      </c>
      <c r="H54" s="60"/>
    </row>
    <row r="55" spans="1:8" x14ac:dyDescent="0.25">
      <c r="A55" s="111">
        <v>9786052755372</v>
      </c>
      <c r="B55" s="50" t="s">
        <v>369</v>
      </c>
      <c r="C55" s="56"/>
      <c r="D55" s="57">
        <v>200</v>
      </c>
      <c r="E55" s="80"/>
      <c r="F55" s="53">
        <f t="shared" si="7"/>
        <v>0</v>
      </c>
      <c r="G55" s="59">
        <f t="shared" si="6"/>
        <v>0</v>
      </c>
      <c r="H55" s="60"/>
    </row>
    <row r="56" spans="1:8" x14ac:dyDescent="0.25">
      <c r="A56" s="166" t="s">
        <v>4</v>
      </c>
      <c r="B56" s="167"/>
      <c r="C56" s="167"/>
      <c r="D56" s="167"/>
      <c r="E56" s="167"/>
      <c r="F56" s="40">
        <f>SUM(F48:F55)</f>
        <v>0</v>
      </c>
      <c r="G56" s="41">
        <f>SUM(G48:G55)</f>
        <v>0</v>
      </c>
      <c r="H56" s="46" t="e">
        <f>SUM(H48:H53)</f>
        <v>#REF!</v>
      </c>
    </row>
    <row r="57" spans="1:8" ht="15.75" thickBot="1" x14ac:dyDescent="0.3">
      <c r="A57" s="168" t="s">
        <v>7</v>
      </c>
      <c r="B57" s="169"/>
      <c r="C57" s="169"/>
      <c r="D57" s="169"/>
      <c r="E57" s="169"/>
      <c r="F57" s="170">
        <f>'SET SİPARİŞ FORMU'!D29</f>
        <v>0</v>
      </c>
      <c r="G57" s="170"/>
      <c r="H57" s="171"/>
    </row>
    <row r="58" spans="1:8" ht="15.75" thickBot="1" x14ac:dyDescent="0.3">
      <c r="A58" s="58"/>
      <c r="B58" s="58"/>
      <c r="C58" s="58"/>
      <c r="D58" s="58"/>
      <c r="E58" s="58"/>
      <c r="F58" s="58"/>
    </row>
    <row r="59" spans="1:8" x14ac:dyDescent="0.25">
      <c r="A59" s="48" t="s">
        <v>46</v>
      </c>
      <c r="B59" s="28" t="s">
        <v>374</v>
      </c>
      <c r="C59" s="29" t="s">
        <v>0</v>
      </c>
      <c r="D59" s="29" t="s">
        <v>1</v>
      </c>
      <c r="E59" s="30" t="s">
        <v>364</v>
      </c>
      <c r="F59" s="29" t="s">
        <v>3</v>
      </c>
      <c r="G59" s="29" t="s">
        <v>8</v>
      </c>
      <c r="H59" s="33" t="s">
        <v>192</v>
      </c>
    </row>
    <row r="60" spans="1:8" x14ac:dyDescent="0.25">
      <c r="A60" s="78">
        <v>9786052754795</v>
      </c>
      <c r="B60" s="50" t="s">
        <v>375</v>
      </c>
      <c r="C60" s="56"/>
      <c r="D60" s="64"/>
      <c r="E60" s="80"/>
      <c r="F60" s="53">
        <f>E60*D60</f>
        <v>0</v>
      </c>
      <c r="G60" s="54">
        <f>F60-(F60*$F$67/100)</f>
        <v>0</v>
      </c>
      <c r="H60" s="55" t="e">
        <f>G60/((#REF!+E60)*8)</f>
        <v>#REF!</v>
      </c>
    </row>
    <row r="61" spans="1:8" x14ac:dyDescent="0.25">
      <c r="A61" s="78">
        <v>9786052754788</v>
      </c>
      <c r="B61" s="50" t="s">
        <v>376</v>
      </c>
      <c r="C61" s="56"/>
      <c r="D61" s="64"/>
      <c r="E61" s="80"/>
      <c r="F61" s="53">
        <f t="shared" ref="F61" si="8">E61*D61</f>
        <v>0</v>
      </c>
      <c r="G61" s="54">
        <f>F61-(F61*$F$67/100)</f>
        <v>0</v>
      </c>
      <c r="H61" s="55" t="e">
        <f>G61/((#REF!+E61)*8)</f>
        <v>#REF!</v>
      </c>
    </row>
    <row r="62" spans="1:8" x14ac:dyDescent="0.25">
      <c r="A62" s="78">
        <v>9786052754801</v>
      </c>
      <c r="B62" s="50" t="s">
        <v>377</v>
      </c>
      <c r="C62" s="56"/>
      <c r="D62" s="64"/>
      <c r="E62" s="80"/>
      <c r="F62" s="53">
        <f t="shared" ref="F62:F64" si="9">E62*D62</f>
        <v>0</v>
      </c>
      <c r="G62" s="54">
        <f t="shared" ref="G62:G64" si="10">F62-(F62*$F$67/100)</f>
        <v>0</v>
      </c>
      <c r="H62" s="55"/>
    </row>
    <row r="63" spans="1:8" x14ac:dyDescent="0.25">
      <c r="A63" s="78">
        <v>9786052754849</v>
      </c>
      <c r="B63" s="50" t="s">
        <v>419</v>
      </c>
      <c r="C63" s="56"/>
      <c r="D63" s="64"/>
      <c r="E63" s="80"/>
      <c r="F63" s="53">
        <f t="shared" si="9"/>
        <v>0</v>
      </c>
      <c r="G63" s="54">
        <f t="shared" si="10"/>
        <v>0</v>
      </c>
      <c r="H63" s="55"/>
    </row>
    <row r="64" spans="1:8" x14ac:dyDescent="0.25">
      <c r="A64" s="78">
        <v>9786052755952</v>
      </c>
      <c r="B64" s="50" t="s">
        <v>444</v>
      </c>
      <c r="C64" s="56"/>
      <c r="D64" s="64"/>
      <c r="E64" s="80"/>
      <c r="F64" s="53">
        <f t="shared" si="9"/>
        <v>0</v>
      </c>
      <c r="G64" s="54">
        <f t="shared" si="10"/>
        <v>0</v>
      </c>
      <c r="H64" s="55" t="e">
        <f>G64/((#REF!+E64)*8)</f>
        <v>#REF!</v>
      </c>
    </row>
    <row r="65" spans="1:8" x14ac:dyDescent="0.25">
      <c r="A65" s="78">
        <v>9786052755945</v>
      </c>
      <c r="B65" s="50" t="s">
        <v>445</v>
      </c>
      <c r="C65" s="56"/>
      <c r="D65" s="64"/>
      <c r="E65" s="80"/>
      <c r="F65" s="53">
        <f>E65*D65</f>
        <v>0</v>
      </c>
      <c r="G65" s="54">
        <f>F65-(F65*$F$67/100)</f>
        <v>0</v>
      </c>
      <c r="H65" s="55"/>
    </row>
    <row r="66" spans="1:8" x14ac:dyDescent="0.25">
      <c r="A66" s="166" t="s">
        <v>4</v>
      </c>
      <c r="B66" s="167"/>
      <c r="C66" s="167"/>
      <c r="D66" s="167"/>
      <c r="E66" s="167"/>
      <c r="F66" s="40">
        <f>SUM(F60:F65)</f>
        <v>0</v>
      </c>
      <c r="G66" s="41">
        <f>SUM(G60:G65)</f>
        <v>0</v>
      </c>
      <c r="H66" s="42" t="e">
        <f>SUM(H60:H65)</f>
        <v>#REF!</v>
      </c>
    </row>
    <row r="67" spans="1:8" ht="15.75" thickBot="1" x14ac:dyDescent="0.3">
      <c r="A67" s="163" t="s">
        <v>446</v>
      </c>
      <c r="B67" s="164"/>
      <c r="C67" s="164"/>
      <c r="D67" s="164"/>
      <c r="E67" s="164"/>
      <c r="F67" s="164"/>
      <c r="G67" s="164"/>
      <c r="H67" s="165"/>
    </row>
    <row r="68" spans="1:8" ht="15.75" thickBot="1" x14ac:dyDescent="0.3"/>
    <row r="69" spans="1:8" x14ac:dyDescent="0.25">
      <c r="A69" s="48" t="s">
        <v>46</v>
      </c>
      <c r="B69" s="28" t="s">
        <v>378</v>
      </c>
      <c r="C69" s="29" t="s">
        <v>0</v>
      </c>
      <c r="D69" s="29" t="s">
        <v>1</v>
      </c>
      <c r="E69" s="30" t="s">
        <v>364</v>
      </c>
      <c r="F69" s="29" t="s">
        <v>3</v>
      </c>
      <c r="G69" s="29" t="s">
        <v>8</v>
      </c>
      <c r="H69" s="33" t="s">
        <v>192</v>
      </c>
    </row>
    <row r="70" spans="1:8" x14ac:dyDescent="0.25">
      <c r="A70" s="49">
        <v>9786052034460</v>
      </c>
      <c r="B70" s="50" t="s">
        <v>381</v>
      </c>
      <c r="C70" s="56"/>
      <c r="D70" s="64">
        <v>130</v>
      </c>
      <c r="E70" s="80"/>
      <c r="F70" s="53">
        <f>E70*D70</f>
        <v>0</v>
      </c>
      <c r="G70" s="54">
        <f>F70-(F70*$F$73/100)</f>
        <v>0</v>
      </c>
      <c r="H70" s="55" t="e">
        <f>G70/((#REF!+E70)*8)</f>
        <v>#REF!</v>
      </c>
    </row>
    <row r="71" spans="1:8" x14ac:dyDescent="0.25">
      <c r="A71" s="49">
        <v>9786052753262</v>
      </c>
      <c r="B71" s="50" t="s">
        <v>422</v>
      </c>
      <c r="C71" s="56"/>
      <c r="D71" s="64">
        <v>146</v>
      </c>
      <c r="E71" s="80"/>
      <c r="F71" s="53">
        <f t="shared" ref="F71" si="11">E71*D71</f>
        <v>0</v>
      </c>
      <c r="G71" s="54">
        <f>F71-(F71*$F$73/100)</f>
        <v>0</v>
      </c>
      <c r="H71" s="55" t="e">
        <f>G71/((#REF!+E71)*8)</f>
        <v>#REF!</v>
      </c>
    </row>
    <row r="72" spans="1:8" x14ac:dyDescent="0.25">
      <c r="A72" s="166" t="s">
        <v>4</v>
      </c>
      <c r="B72" s="167"/>
      <c r="C72" s="167"/>
      <c r="D72" s="167"/>
      <c r="E72" s="167"/>
      <c r="F72" s="40">
        <f>SUM(F70:F71)</f>
        <v>0</v>
      </c>
      <c r="G72" s="41">
        <f>SUM(G70:G71)</f>
        <v>0</v>
      </c>
      <c r="H72" s="42" t="e">
        <f>SUM(H70:H71)</f>
        <v>#REF!</v>
      </c>
    </row>
    <row r="73" spans="1:8" ht="15.75" thickBot="1" x14ac:dyDescent="0.3">
      <c r="A73" s="168" t="s">
        <v>7</v>
      </c>
      <c r="B73" s="169"/>
      <c r="C73" s="169"/>
      <c r="D73" s="169"/>
      <c r="E73" s="169"/>
      <c r="F73" s="170">
        <f>'SET SİPARİŞ FORMU'!D29</f>
        <v>0</v>
      </c>
      <c r="G73" s="170"/>
      <c r="H73" s="171"/>
    </row>
    <row r="74" spans="1:8" ht="15.75" thickBot="1" x14ac:dyDescent="0.3">
      <c r="A74" s="61"/>
      <c r="B74" s="61"/>
      <c r="C74" s="61"/>
      <c r="D74" s="61"/>
      <c r="E74" s="61"/>
      <c r="F74" s="82"/>
      <c r="G74" s="82"/>
      <c r="H74" s="82"/>
    </row>
    <row r="75" spans="1:8" x14ac:dyDescent="0.25">
      <c r="A75" s="48" t="s">
        <v>46</v>
      </c>
      <c r="B75" s="28" t="s">
        <v>383</v>
      </c>
      <c r="C75" s="29" t="s">
        <v>0</v>
      </c>
      <c r="D75" s="29" t="s">
        <v>1</v>
      </c>
      <c r="E75" s="30" t="s">
        <v>364</v>
      </c>
      <c r="F75" s="29" t="s">
        <v>3</v>
      </c>
      <c r="G75" s="29" t="s">
        <v>8</v>
      </c>
      <c r="H75" s="33" t="s">
        <v>192</v>
      </c>
    </row>
    <row r="76" spans="1:8" x14ac:dyDescent="0.25">
      <c r="A76" s="111">
        <v>9786052753231</v>
      </c>
      <c r="B76" s="50" t="s">
        <v>384</v>
      </c>
      <c r="C76" s="56"/>
      <c r="D76" s="64"/>
      <c r="E76" s="80"/>
      <c r="F76" s="53">
        <f>E76*D76</f>
        <v>0</v>
      </c>
      <c r="G76" s="54">
        <f>F76-(F76*$F$78/100)</f>
        <v>0</v>
      </c>
      <c r="H76" s="55" t="e">
        <f>G76/((#REF!+E76)*8)</f>
        <v>#REF!</v>
      </c>
    </row>
    <row r="77" spans="1:8" x14ac:dyDescent="0.25">
      <c r="A77" s="166" t="s">
        <v>4</v>
      </c>
      <c r="B77" s="167"/>
      <c r="C77" s="167"/>
      <c r="D77" s="167"/>
      <c r="E77" s="167"/>
      <c r="F77" s="40">
        <f>SUM(F76)</f>
        <v>0</v>
      </c>
      <c r="G77" s="41">
        <f>SUM(G76)</f>
        <v>0</v>
      </c>
      <c r="H77" s="42" t="e">
        <f>SUM(H76:H76)</f>
        <v>#REF!</v>
      </c>
    </row>
    <row r="78" spans="1:8" ht="15.75" thickBot="1" x14ac:dyDescent="0.3">
      <c r="A78" s="168" t="s">
        <v>7</v>
      </c>
      <c r="B78" s="169"/>
      <c r="C78" s="169"/>
      <c r="D78" s="169"/>
      <c r="E78" s="169"/>
      <c r="F78" s="170">
        <f>'SET SİPARİŞ FORMU'!D29</f>
        <v>0</v>
      </c>
      <c r="G78" s="170"/>
      <c r="H78" s="171"/>
    </row>
    <row r="79" spans="1:8" ht="15.75" thickBot="1" x14ac:dyDescent="0.3"/>
    <row r="80" spans="1:8" x14ac:dyDescent="0.25">
      <c r="A80" s="48" t="s">
        <v>46</v>
      </c>
      <c r="B80" s="28" t="s">
        <v>379</v>
      </c>
      <c r="C80" s="29" t="s">
        <v>0</v>
      </c>
      <c r="D80" s="29" t="s">
        <v>1</v>
      </c>
      <c r="E80" s="30" t="s">
        <v>364</v>
      </c>
      <c r="F80" s="29" t="s">
        <v>3</v>
      </c>
      <c r="G80" s="29" t="s">
        <v>8</v>
      </c>
      <c r="H80" s="33" t="s">
        <v>192</v>
      </c>
    </row>
    <row r="81" spans="1:8" x14ac:dyDescent="0.25">
      <c r="A81" s="49">
        <v>9786052753101</v>
      </c>
      <c r="B81" s="50" t="s">
        <v>447</v>
      </c>
      <c r="C81" s="56"/>
      <c r="D81" s="64"/>
      <c r="E81" s="80"/>
      <c r="F81" s="53">
        <f>E81*D81</f>
        <v>0</v>
      </c>
      <c r="G81" s="54">
        <f>F81-(F81*$F$84/100)</f>
        <v>0</v>
      </c>
      <c r="H81" s="55" t="e">
        <f>G81/((#REF!+E81)*8)</f>
        <v>#REF!</v>
      </c>
    </row>
    <row r="82" spans="1:8" x14ac:dyDescent="0.25">
      <c r="A82" s="49">
        <v>9786052034453</v>
      </c>
      <c r="B82" s="50" t="s">
        <v>423</v>
      </c>
      <c r="C82" s="56"/>
      <c r="D82" s="64">
        <v>350</v>
      </c>
      <c r="E82" s="80"/>
      <c r="F82" s="53">
        <f>E82*D82</f>
        <v>0</v>
      </c>
      <c r="G82" s="54">
        <f>F82-(F82*$F$84/100)</f>
        <v>0</v>
      </c>
      <c r="H82" s="55"/>
    </row>
    <row r="83" spans="1:8" x14ac:dyDescent="0.25">
      <c r="A83" s="166" t="s">
        <v>4</v>
      </c>
      <c r="B83" s="167"/>
      <c r="C83" s="167"/>
      <c r="D83" s="167"/>
      <c r="E83" s="167"/>
      <c r="F83" s="40">
        <f>SUM(F81)</f>
        <v>0</v>
      </c>
      <c r="G83" s="41">
        <f>SUM(G81:G82)</f>
        <v>0</v>
      </c>
      <c r="H83" s="42" t="e">
        <f>SUM(H81:H81)</f>
        <v>#REF!</v>
      </c>
    </row>
    <row r="84" spans="1:8" ht="15.75" thickBot="1" x14ac:dyDescent="0.3">
      <c r="A84" s="168" t="s">
        <v>7</v>
      </c>
      <c r="B84" s="169"/>
      <c r="C84" s="169"/>
      <c r="D84" s="169"/>
      <c r="E84" s="169"/>
      <c r="F84" s="170">
        <f>'SET SİPARİŞ FORMU'!D29</f>
        <v>0</v>
      </c>
      <c r="G84" s="170"/>
      <c r="H84" s="171"/>
    </row>
    <row r="85" spans="1:8" ht="15.75" thickBot="1" x14ac:dyDescent="0.3"/>
    <row r="86" spans="1:8" x14ac:dyDescent="0.25">
      <c r="A86" s="48" t="s">
        <v>46</v>
      </c>
      <c r="B86" s="28" t="s">
        <v>380</v>
      </c>
      <c r="C86" s="29" t="s">
        <v>0</v>
      </c>
      <c r="D86" s="29" t="s">
        <v>1</v>
      </c>
      <c r="E86" s="30" t="s">
        <v>364</v>
      </c>
      <c r="F86" s="29" t="s">
        <v>3</v>
      </c>
      <c r="G86" s="29" t="s">
        <v>8</v>
      </c>
      <c r="H86" s="33" t="s">
        <v>192</v>
      </c>
    </row>
    <row r="87" spans="1:8" x14ac:dyDescent="0.25">
      <c r="A87" s="111">
        <v>9786052753446</v>
      </c>
      <c r="B87" s="50" t="s">
        <v>382</v>
      </c>
      <c r="C87" s="56"/>
      <c r="D87" s="64"/>
      <c r="E87" s="80"/>
      <c r="F87" s="53">
        <f>E87*D87</f>
        <v>0</v>
      </c>
      <c r="G87" s="54">
        <f>F87-(F87*$F$89/100)</f>
        <v>0</v>
      </c>
      <c r="H87" s="55" t="e">
        <f>G87/((#REF!+E87)*8)</f>
        <v>#REF!</v>
      </c>
    </row>
    <row r="88" spans="1:8" x14ac:dyDescent="0.25">
      <c r="A88" s="166" t="s">
        <v>4</v>
      </c>
      <c r="B88" s="167"/>
      <c r="C88" s="167"/>
      <c r="D88" s="167"/>
      <c r="E88" s="167"/>
      <c r="F88" s="40">
        <f>SUM(F87)</f>
        <v>0</v>
      </c>
      <c r="G88" s="41">
        <f>SUM(G87)</f>
        <v>0</v>
      </c>
      <c r="H88" s="42" t="e">
        <f>SUM(H87:H87)</f>
        <v>#REF!</v>
      </c>
    </row>
    <row r="89" spans="1:8" ht="15.75" thickBot="1" x14ac:dyDescent="0.3">
      <c r="A89" s="163"/>
      <c r="B89" s="164"/>
      <c r="C89" s="164"/>
      <c r="D89" s="164"/>
      <c r="E89" s="164"/>
      <c r="F89" s="164"/>
      <c r="G89" s="164"/>
      <c r="H89" s="165"/>
    </row>
    <row r="90" spans="1:8" x14ac:dyDescent="0.25"/>
    <row r="91" spans="1:8" x14ac:dyDescent="0.25"/>
    <row r="92" spans="1:8" ht="19.5" x14ac:dyDescent="0.3">
      <c r="F92" s="71"/>
      <c r="G92" s="73" t="s">
        <v>171</v>
      </c>
    </row>
    <row r="93" spans="1:8" ht="19.5" x14ac:dyDescent="0.3">
      <c r="F93" s="74" t="s">
        <v>260</v>
      </c>
      <c r="G93" s="75">
        <f>F28+F44+F56+F66+F72+F83+F88+F77</f>
        <v>0</v>
      </c>
    </row>
    <row r="94" spans="1:8" ht="19.5" x14ac:dyDescent="0.3">
      <c r="F94" s="74" t="s">
        <v>261</v>
      </c>
      <c r="G94" s="75">
        <f>G28+G44+G56+G66+G72+G83+G88+G77</f>
        <v>0</v>
      </c>
    </row>
    <row r="96" spans="1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</sheetData>
  <mergeCells count="25">
    <mergeCell ref="A30:F30"/>
    <mergeCell ref="A77:E77"/>
    <mergeCell ref="A78:E78"/>
    <mergeCell ref="F78:H78"/>
    <mergeCell ref="A1:H1"/>
    <mergeCell ref="A2:F2"/>
    <mergeCell ref="A28:E28"/>
    <mergeCell ref="A29:E29"/>
    <mergeCell ref="F29:H29"/>
    <mergeCell ref="A44:E44"/>
    <mergeCell ref="A45:E45"/>
    <mergeCell ref="F45:H45"/>
    <mergeCell ref="A56:E56"/>
    <mergeCell ref="A57:E57"/>
    <mergeCell ref="F57:H57"/>
    <mergeCell ref="A66:E66"/>
    <mergeCell ref="A89:H89"/>
    <mergeCell ref="A72:E72"/>
    <mergeCell ref="A73:E73"/>
    <mergeCell ref="F73:H73"/>
    <mergeCell ref="A67:H67"/>
    <mergeCell ref="A88:E88"/>
    <mergeCell ref="A83:E83"/>
    <mergeCell ref="A84:E84"/>
    <mergeCell ref="F84:H84"/>
  </mergeCells>
  <pageMargins left="0.25" right="0.25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>
    <pageSetUpPr fitToPage="1"/>
  </sheetPr>
  <dimension ref="A1:P88"/>
  <sheetViews>
    <sheetView topLeftCell="A15" zoomScale="110" zoomScaleNormal="110" zoomScalePageLayoutView="70" workbookViewId="0">
      <selection activeCell="B23" sqref="B23"/>
    </sheetView>
  </sheetViews>
  <sheetFormatPr defaultColWidth="0" defaultRowHeight="15" zeroHeight="1" x14ac:dyDescent="0.25"/>
  <cols>
    <col min="1" max="1" width="15.42578125" bestFit="1" customWidth="1"/>
    <col min="2" max="2" width="63.85546875" bestFit="1" customWidth="1"/>
    <col min="3" max="6" width="10.5703125" style="1" hidden="1" customWidth="1"/>
    <col min="7" max="7" width="10.5703125" customWidth="1"/>
    <col min="8" max="9" width="10.5703125" style="63" customWidth="1"/>
    <col min="10" max="10" width="19.42578125" bestFit="1" customWidth="1"/>
    <col min="11" max="11" width="23.5703125" style="1" bestFit="1" customWidth="1"/>
    <col min="12" max="12" width="21" style="1" bestFit="1" customWidth="1"/>
    <col min="13" max="13" width="21" style="1" hidden="1" customWidth="1"/>
    <col min="14" max="14" width="19.42578125" style="1" hidden="1" customWidth="1"/>
    <col min="15" max="15" width="23.5703125" style="1" hidden="1" customWidth="1"/>
    <col min="16" max="16" width="29.42578125" style="1" hidden="1" customWidth="1"/>
    <col min="17" max="17" width="8.85546875" hidden="1" customWidth="1"/>
    <col min="18" max="16384" width="8.85546875" hidden="1"/>
  </cols>
  <sheetData>
    <row r="1" spans="1:16" ht="19.5" customHeight="1" thickBot="1" x14ac:dyDescent="0.3">
      <c r="A1" s="176" t="s">
        <v>259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1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6" x14ac:dyDescent="0.25">
      <c r="A3" s="48" t="s">
        <v>46</v>
      </c>
      <c r="B3" s="28" t="s">
        <v>170</v>
      </c>
      <c r="C3" s="29" t="s">
        <v>184</v>
      </c>
      <c r="D3" s="29" t="s">
        <v>186</v>
      </c>
      <c r="E3" s="29" t="s">
        <v>185</v>
      </c>
      <c r="F3" s="29" t="s">
        <v>172</v>
      </c>
      <c r="G3" s="29" t="s">
        <v>0</v>
      </c>
      <c r="H3" s="29" t="s">
        <v>1</v>
      </c>
      <c r="I3" s="29" t="s">
        <v>2</v>
      </c>
      <c r="J3" s="30" t="s">
        <v>41</v>
      </c>
      <c r="K3" s="29" t="s">
        <v>3</v>
      </c>
      <c r="L3" s="29" t="s">
        <v>8</v>
      </c>
      <c r="M3" s="29" t="s">
        <v>255</v>
      </c>
      <c r="N3" s="29" t="s">
        <v>254</v>
      </c>
      <c r="O3" s="29" t="s">
        <v>257</v>
      </c>
      <c r="P3" s="33" t="s">
        <v>258</v>
      </c>
    </row>
    <row r="4" spans="1:16" x14ac:dyDescent="0.25">
      <c r="A4" s="49">
        <v>9786052755228</v>
      </c>
      <c r="B4" s="50" t="s">
        <v>104</v>
      </c>
      <c r="C4" s="27">
        <f>'SET SİPARİŞ FORMU'!C5+'SET SİPARİŞ FORMU'!C4</f>
        <v>0</v>
      </c>
      <c r="D4" s="27">
        <f>'SET SİPARİŞ FORMU'!D5+'SET SİPARİŞ FORMU'!D4</f>
        <v>0</v>
      </c>
      <c r="E4" s="27">
        <f>'SET SİPARİŞ FORMU'!E5+'SET SİPARİŞ FORMU'!E4</f>
        <v>0</v>
      </c>
      <c r="F4" s="27">
        <f>'SET SİPARİŞ FORMU'!F5+'SET SİPARİŞ FORMU'!F4</f>
        <v>0</v>
      </c>
      <c r="G4" s="108"/>
      <c r="H4" s="57">
        <v>496</v>
      </c>
      <c r="I4" s="51">
        <f t="shared" ref="I4:I16" si="0">C4+D4+E4+F4</f>
        <v>0</v>
      </c>
      <c r="J4" s="52"/>
      <c r="K4" s="53">
        <f t="shared" ref="K4:K16" si="1">(I4+J4)*H4</f>
        <v>0</v>
      </c>
      <c r="L4" s="54">
        <f t="shared" ref="L4:L19" si="2">K4-(K4*$K$21/100)</f>
        <v>0</v>
      </c>
      <c r="M4" s="27">
        <f t="shared" ref="M4:M19" si="3">IFERROR((L4/(I4+J4))*IF(C4&lt;=0,0,1),0)</f>
        <v>0</v>
      </c>
      <c r="N4" s="54">
        <f t="shared" ref="N4:N19" si="4">IFERROR((L4/(I4+J4))*IF(D4&lt;=0,0,1),0)</f>
        <v>0</v>
      </c>
      <c r="O4" s="54">
        <f t="shared" ref="O4:O19" si="5">IFERROR((L4/(I4+J4))*IF(E4&lt;=0,0,1),0)</f>
        <v>0</v>
      </c>
      <c r="P4" s="55">
        <f t="shared" ref="P4:P19" si="6">IFERROR((L4/(I4+J4))*IF(F4&lt;=0,0,1),0)</f>
        <v>0</v>
      </c>
    </row>
    <row r="5" spans="1:16" x14ac:dyDescent="0.25">
      <c r="A5" s="49">
        <v>9786259994826</v>
      </c>
      <c r="B5" s="50" t="s">
        <v>103</v>
      </c>
      <c r="C5" s="27"/>
      <c r="D5" s="27">
        <f>'SET SİPARİŞ FORMU'!D5+'SET SİPARİŞ FORMU'!D4</f>
        <v>0</v>
      </c>
      <c r="E5" s="27">
        <f>'SET SİPARİŞ FORMU'!E5+'SET SİPARİŞ FORMU'!E4</f>
        <v>0</v>
      </c>
      <c r="F5" s="27">
        <f>'SET SİPARİŞ FORMU'!F5+'SET SİPARİŞ FORMU'!F4</f>
        <v>0</v>
      </c>
      <c r="G5" s="108"/>
      <c r="H5" s="57">
        <v>494</v>
      </c>
      <c r="I5" s="51">
        <f t="shared" si="0"/>
        <v>0</v>
      </c>
      <c r="J5" s="52"/>
      <c r="K5" s="53">
        <f t="shared" si="1"/>
        <v>0</v>
      </c>
      <c r="L5" s="54">
        <f t="shared" si="2"/>
        <v>0</v>
      </c>
      <c r="M5" s="54">
        <f t="shared" si="3"/>
        <v>0</v>
      </c>
      <c r="N5" s="54">
        <f t="shared" si="4"/>
        <v>0</v>
      </c>
      <c r="O5" s="54">
        <f t="shared" si="5"/>
        <v>0</v>
      </c>
      <c r="P5" s="55">
        <f t="shared" si="6"/>
        <v>0</v>
      </c>
    </row>
    <row r="6" spans="1:16" x14ac:dyDescent="0.25">
      <c r="A6" s="49">
        <v>9786052755327</v>
      </c>
      <c r="B6" s="50" t="s">
        <v>108</v>
      </c>
      <c r="C6" s="27"/>
      <c r="D6" s="27">
        <f>'SET SİPARİŞ FORMU'!D5+'SET SİPARİŞ FORMU'!D4</f>
        <v>0</v>
      </c>
      <c r="E6" s="27">
        <f>'SET SİPARİŞ FORMU'!E5+'SET SİPARİŞ FORMU'!E4</f>
        <v>0</v>
      </c>
      <c r="F6" s="27">
        <f>'SET SİPARİŞ FORMU'!F5+'SET SİPARİŞ FORMU'!F4</f>
        <v>0</v>
      </c>
      <c r="G6" s="108"/>
      <c r="H6" s="57">
        <v>372</v>
      </c>
      <c r="I6" s="51">
        <f t="shared" si="0"/>
        <v>0</v>
      </c>
      <c r="J6" s="52"/>
      <c r="K6" s="53">
        <f t="shared" si="1"/>
        <v>0</v>
      </c>
      <c r="L6" s="54">
        <f t="shared" si="2"/>
        <v>0</v>
      </c>
      <c r="M6" s="54">
        <f t="shared" si="3"/>
        <v>0</v>
      </c>
      <c r="N6" s="54">
        <f t="shared" si="4"/>
        <v>0</v>
      </c>
      <c r="O6" s="54">
        <f t="shared" si="5"/>
        <v>0</v>
      </c>
      <c r="P6" s="55">
        <f t="shared" si="6"/>
        <v>0</v>
      </c>
    </row>
    <row r="7" spans="1:16" x14ac:dyDescent="0.25">
      <c r="A7" s="49">
        <v>9786052755303</v>
      </c>
      <c r="B7" s="50" t="s">
        <v>109</v>
      </c>
      <c r="C7" s="27"/>
      <c r="D7" s="27">
        <f>'SET SİPARİŞ FORMU'!D5+'SET SİPARİŞ FORMU'!D4</f>
        <v>0</v>
      </c>
      <c r="E7" s="27">
        <f>'SET SİPARİŞ FORMU'!E5+'SET SİPARİŞ FORMU'!E4</f>
        <v>0</v>
      </c>
      <c r="F7" s="27">
        <f>'SET SİPARİŞ FORMU'!F5+'SET SİPARİŞ FORMU'!F4</f>
        <v>0</v>
      </c>
      <c r="G7" s="108"/>
      <c r="H7" s="57">
        <v>302</v>
      </c>
      <c r="I7" s="51">
        <f t="shared" si="0"/>
        <v>0</v>
      </c>
      <c r="J7" s="52"/>
      <c r="K7" s="53">
        <f t="shared" si="1"/>
        <v>0</v>
      </c>
      <c r="L7" s="54">
        <f t="shared" si="2"/>
        <v>0</v>
      </c>
      <c r="M7" s="54">
        <f t="shared" si="3"/>
        <v>0</v>
      </c>
      <c r="N7" s="54">
        <f t="shared" si="4"/>
        <v>0</v>
      </c>
      <c r="O7" s="54">
        <f t="shared" si="5"/>
        <v>0</v>
      </c>
      <c r="P7" s="55">
        <f t="shared" si="6"/>
        <v>0</v>
      </c>
    </row>
    <row r="8" spans="1:16" x14ac:dyDescent="0.25">
      <c r="A8" s="49">
        <v>9786052752753</v>
      </c>
      <c r="B8" s="50" t="s">
        <v>102</v>
      </c>
      <c r="C8" s="27"/>
      <c r="D8" s="27">
        <f>'SET SİPARİŞ FORMU'!D5+'SET SİPARİŞ FORMU'!D4</f>
        <v>0</v>
      </c>
      <c r="E8" s="27">
        <f>'SET SİPARİŞ FORMU'!E5+'SET SİPARİŞ FORMU'!E4</f>
        <v>0</v>
      </c>
      <c r="F8" s="27">
        <f>'SET SİPARİŞ FORMU'!F5+'SET SİPARİŞ FORMU'!F4</f>
        <v>0</v>
      </c>
      <c r="G8" s="108"/>
      <c r="H8" s="57">
        <v>234</v>
      </c>
      <c r="I8" s="51">
        <f t="shared" si="0"/>
        <v>0</v>
      </c>
      <c r="J8" s="52"/>
      <c r="K8" s="53">
        <f t="shared" si="1"/>
        <v>0</v>
      </c>
      <c r="L8" s="54">
        <f t="shared" si="2"/>
        <v>0</v>
      </c>
      <c r="M8" s="54">
        <f t="shared" si="3"/>
        <v>0</v>
      </c>
      <c r="N8" s="54">
        <f t="shared" si="4"/>
        <v>0</v>
      </c>
      <c r="O8" s="54">
        <f t="shared" si="5"/>
        <v>0</v>
      </c>
      <c r="P8" s="55">
        <f t="shared" si="6"/>
        <v>0</v>
      </c>
    </row>
    <row r="9" spans="1:16" x14ac:dyDescent="0.25">
      <c r="A9" s="49">
        <v>9786052755150</v>
      </c>
      <c r="B9" s="50" t="s">
        <v>420</v>
      </c>
      <c r="C9" s="27">
        <f>'SET SİPARİŞ FORMU'!C5+'SET SİPARİŞ FORMU'!C4</f>
        <v>0</v>
      </c>
      <c r="D9" s="27">
        <f>'SET SİPARİŞ FORMU'!D5+'SET SİPARİŞ FORMU'!D4</f>
        <v>0</v>
      </c>
      <c r="E9" s="27">
        <f>'SET SİPARİŞ FORMU'!E5+'SET SİPARİŞ FORMU'!E4</f>
        <v>0</v>
      </c>
      <c r="F9" s="27">
        <f>'SET SİPARİŞ FORMU'!F5+'SET SİPARİŞ FORMU'!F4</f>
        <v>0</v>
      </c>
      <c r="G9" s="108"/>
      <c r="H9" s="57">
        <v>588</v>
      </c>
      <c r="I9" s="51">
        <f t="shared" si="0"/>
        <v>0</v>
      </c>
      <c r="J9" s="52"/>
      <c r="K9" s="53">
        <f t="shared" si="1"/>
        <v>0</v>
      </c>
      <c r="L9" s="54">
        <f t="shared" si="2"/>
        <v>0</v>
      </c>
      <c r="M9" s="54">
        <f t="shared" si="3"/>
        <v>0</v>
      </c>
      <c r="N9" s="54">
        <f t="shared" si="4"/>
        <v>0</v>
      </c>
      <c r="O9" s="54">
        <f t="shared" si="5"/>
        <v>0</v>
      </c>
      <c r="P9" s="55">
        <f t="shared" si="6"/>
        <v>0</v>
      </c>
    </row>
    <row r="10" spans="1:16" x14ac:dyDescent="0.25">
      <c r="A10" s="49">
        <v>9786052755273</v>
      </c>
      <c r="B10" s="50" t="s">
        <v>105</v>
      </c>
      <c r="C10" s="27">
        <f>'SET SİPARİŞ FORMU'!C5+'SET SİPARİŞ FORMU'!C4</f>
        <v>0</v>
      </c>
      <c r="D10" s="27">
        <f>'SET SİPARİŞ FORMU'!D5+'SET SİPARİŞ FORMU'!D4</f>
        <v>0</v>
      </c>
      <c r="E10" s="27">
        <f>'SET SİPARİŞ FORMU'!E5+'SET SİPARİŞ FORMU'!E4</f>
        <v>0</v>
      </c>
      <c r="F10" s="27">
        <f>'SET SİPARİŞ FORMU'!F5+'SET SİPARİŞ FORMU'!F4</f>
        <v>0</v>
      </c>
      <c r="G10" s="108"/>
      <c r="H10" s="57">
        <v>398</v>
      </c>
      <c r="I10" s="51">
        <f t="shared" si="0"/>
        <v>0</v>
      </c>
      <c r="J10" s="52"/>
      <c r="K10" s="53">
        <f t="shared" si="1"/>
        <v>0</v>
      </c>
      <c r="L10" s="54">
        <f t="shared" si="2"/>
        <v>0</v>
      </c>
      <c r="M10" s="54">
        <f t="shared" si="3"/>
        <v>0</v>
      </c>
      <c r="N10" s="54">
        <f t="shared" si="4"/>
        <v>0</v>
      </c>
      <c r="O10" s="54">
        <f t="shared" si="5"/>
        <v>0</v>
      </c>
      <c r="P10" s="55">
        <f t="shared" si="6"/>
        <v>0</v>
      </c>
    </row>
    <row r="11" spans="1:16" x14ac:dyDescent="0.25">
      <c r="A11" s="49">
        <v>9786052755280</v>
      </c>
      <c r="B11" s="50" t="s">
        <v>125</v>
      </c>
      <c r="C11" s="27">
        <f>'SET SİPARİŞ FORMU'!C5+'SET SİPARİŞ FORMU'!C4</f>
        <v>0</v>
      </c>
      <c r="D11" s="27"/>
      <c r="E11" s="27"/>
      <c r="F11" s="27">
        <f>'SET SİPARİŞ FORMU'!F5+'SET SİPARİŞ FORMU'!F4</f>
        <v>0</v>
      </c>
      <c r="G11" s="108"/>
      <c r="H11" s="57">
        <v>294</v>
      </c>
      <c r="I11" s="51">
        <f t="shared" si="0"/>
        <v>0</v>
      </c>
      <c r="J11" s="52"/>
      <c r="K11" s="53">
        <f t="shared" si="1"/>
        <v>0</v>
      </c>
      <c r="L11" s="54">
        <f t="shared" si="2"/>
        <v>0</v>
      </c>
      <c r="M11" s="54">
        <f t="shared" si="3"/>
        <v>0</v>
      </c>
      <c r="N11" s="54">
        <f t="shared" si="4"/>
        <v>0</v>
      </c>
      <c r="O11" s="54">
        <f t="shared" si="5"/>
        <v>0</v>
      </c>
      <c r="P11" s="55">
        <f t="shared" si="6"/>
        <v>0</v>
      </c>
    </row>
    <row r="12" spans="1:16" x14ac:dyDescent="0.25">
      <c r="A12" s="49">
        <v>9786052755310</v>
      </c>
      <c r="B12" s="50" t="s">
        <v>122</v>
      </c>
      <c r="C12" s="27">
        <f>'SET SİPARİŞ FORMU'!C5+'SET SİPARİŞ FORMU'!C4</f>
        <v>0</v>
      </c>
      <c r="D12" s="27"/>
      <c r="E12" s="27"/>
      <c r="F12" s="27">
        <f>'SET SİPARİŞ FORMU'!F5+'SET SİPARİŞ FORMU'!F4</f>
        <v>0</v>
      </c>
      <c r="G12" s="108"/>
      <c r="H12" s="57">
        <v>326</v>
      </c>
      <c r="I12" s="51">
        <f t="shared" si="0"/>
        <v>0</v>
      </c>
      <c r="J12" s="52"/>
      <c r="K12" s="53">
        <f t="shared" si="1"/>
        <v>0</v>
      </c>
      <c r="L12" s="54">
        <f t="shared" si="2"/>
        <v>0</v>
      </c>
      <c r="M12" s="54">
        <f t="shared" si="3"/>
        <v>0</v>
      </c>
      <c r="N12" s="54">
        <f t="shared" si="4"/>
        <v>0</v>
      </c>
      <c r="O12" s="54">
        <f t="shared" si="5"/>
        <v>0</v>
      </c>
      <c r="P12" s="55">
        <f t="shared" si="6"/>
        <v>0</v>
      </c>
    </row>
    <row r="13" spans="1:16" x14ac:dyDescent="0.25">
      <c r="A13" s="49">
        <v>9786052755235</v>
      </c>
      <c r="B13" s="50" t="s">
        <v>123</v>
      </c>
      <c r="C13" s="27">
        <f>'SET SİPARİŞ FORMU'!C5+'SET SİPARİŞ FORMU'!C4</f>
        <v>0</v>
      </c>
      <c r="D13" s="27"/>
      <c r="E13" s="27"/>
      <c r="F13" s="27">
        <f>'SET SİPARİŞ FORMU'!F5+'SET SİPARİŞ FORMU'!F4</f>
        <v>0</v>
      </c>
      <c r="G13" s="108"/>
      <c r="H13" s="57">
        <v>478</v>
      </c>
      <c r="I13" s="51">
        <f t="shared" si="0"/>
        <v>0</v>
      </c>
      <c r="J13" s="52"/>
      <c r="K13" s="53">
        <f t="shared" si="1"/>
        <v>0</v>
      </c>
      <c r="L13" s="54">
        <f t="shared" si="2"/>
        <v>0</v>
      </c>
      <c r="M13" s="54">
        <f t="shared" si="3"/>
        <v>0</v>
      </c>
      <c r="N13" s="54">
        <f t="shared" si="4"/>
        <v>0</v>
      </c>
      <c r="O13" s="54">
        <f t="shared" si="5"/>
        <v>0</v>
      </c>
      <c r="P13" s="55">
        <f t="shared" si="6"/>
        <v>0</v>
      </c>
    </row>
    <row r="14" spans="1:16" x14ac:dyDescent="0.25">
      <c r="A14" s="49">
        <v>9786259994802</v>
      </c>
      <c r="B14" s="50" t="s">
        <v>106</v>
      </c>
      <c r="C14" s="27"/>
      <c r="D14" s="27">
        <f>'SET SİPARİŞ FORMU'!D5+'SET SİPARİŞ FORMU'!D4</f>
        <v>0</v>
      </c>
      <c r="E14" s="27">
        <f>'SET SİPARİŞ FORMU'!E5+'SET SİPARİŞ FORMU'!E4</f>
        <v>0</v>
      </c>
      <c r="F14" s="27"/>
      <c r="G14" s="108"/>
      <c r="H14" s="57">
        <v>496</v>
      </c>
      <c r="I14" s="51">
        <f t="shared" si="0"/>
        <v>0</v>
      </c>
      <c r="J14" s="52"/>
      <c r="K14" s="53">
        <f t="shared" si="1"/>
        <v>0</v>
      </c>
      <c r="L14" s="54">
        <f t="shared" si="2"/>
        <v>0</v>
      </c>
      <c r="M14" s="54">
        <f t="shared" si="3"/>
        <v>0</v>
      </c>
      <c r="N14" s="54">
        <f t="shared" si="4"/>
        <v>0</v>
      </c>
      <c r="O14" s="54">
        <f t="shared" si="5"/>
        <v>0</v>
      </c>
      <c r="P14" s="55">
        <f t="shared" si="6"/>
        <v>0</v>
      </c>
    </row>
    <row r="15" spans="1:16" x14ac:dyDescent="0.25">
      <c r="A15" s="49">
        <v>9786052755334</v>
      </c>
      <c r="B15" s="50" t="s">
        <v>107</v>
      </c>
      <c r="C15" s="27"/>
      <c r="D15" s="27">
        <f>'SET SİPARİŞ FORMU'!D5+'SET SİPARİŞ FORMU'!D4</f>
        <v>0</v>
      </c>
      <c r="E15" s="27">
        <f>'SET SİPARİŞ FORMU'!E5+'SET SİPARİŞ FORMU'!E4</f>
        <v>0</v>
      </c>
      <c r="F15" s="27"/>
      <c r="G15" s="108"/>
      <c r="H15" s="57">
        <v>326</v>
      </c>
      <c r="I15" s="51">
        <f t="shared" si="0"/>
        <v>0</v>
      </c>
      <c r="J15" s="52"/>
      <c r="K15" s="53">
        <f t="shared" si="1"/>
        <v>0</v>
      </c>
      <c r="L15" s="54">
        <f t="shared" si="2"/>
        <v>0</v>
      </c>
      <c r="M15" s="54">
        <f t="shared" si="3"/>
        <v>0</v>
      </c>
      <c r="N15" s="54">
        <f t="shared" si="4"/>
        <v>0</v>
      </c>
      <c r="O15" s="54">
        <f t="shared" si="5"/>
        <v>0</v>
      </c>
      <c r="P15" s="55">
        <f t="shared" si="6"/>
        <v>0</v>
      </c>
    </row>
    <row r="16" spans="1:16" x14ac:dyDescent="0.25">
      <c r="A16" s="49">
        <v>9786059553803</v>
      </c>
      <c r="B16" s="50" t="s">
        <v>110</v>
      </c>
      <c r="C16" s="27"/>
      <c r="D16" s="27"/>
      <c r="E16" s="27">
        <f>'SET SİPARİŞ FORMU'!E5+'SET SİPARİŞ FORMU'!E4</f>
        <v>0</v>
      </c>
      <c r="F16" s="27"/>
      <c r="G16" s="108"/>
      <c r="H16" s="57">
        <v>328</v>
      </c>
      <c r="I16" s="51">
        <f t="shared" si="0"/>
        <v>0</v>
      </c>
      <c r="J16" s="52"/>
      <c r="K16" s="53">
        <f t="shared" si="1"/>
        <v>0</v>
      </c>
      <c r="L16" s="54">
        <f t="shared" si="2"/>
        <v>0</v>
      </c>
      <c r="M16" s="54">
        <f t="shared" si="3"/>
        <v>0</v>
      </c>
      <c r="N16" s="54">
        <f t="shared" si="4"/>
        <v>0</v>
      </c>
      <c r="O16" s="54">
        <f t="shared" si="5"/>
        <v>0</v>
      </c>
      <c r="P16" s="55">
        <f t="shared" si="6"/>
        <v>0</v>
      </c>
    </row>
    <row r="17" spans="1:16" x14ac:dyDescent="0.25">
      <c r="A17" s="49">
        <v>9786052755266</v>
      </c>
      <c r="B17" s="50" t="s">
        <v>120</v>
      </c>
      <c r="C17" s="27">
        <f>'SET SİPARİŞ FORMU'!C5+'SET SİPARİŞ FORMU'!C4</f>
        <v>0</v>
      </c>
      <c r="D17" s="27">
        <f>'SET SİPARİŞ FORMU'!D5+'SET SİPARİŞ FORMU'!D4</f>
        <v>0</v>
      </c>
      <c r="E17" s="27"/>
      <c r="F17" s="27"/>
      <c r="G17" s="108"/>
      <c r="H17" s="57">
        <v>416</v>
      </c>
      <c r="I17" s="51">
        <f t="shared" ref="I17:I19" si="7">C17+D17+E17+F17</f>
        <v>0</v>
      </c>
      <c r="J17" s="52"/>
      <c r="K17" s="53">
        <f t="shared" ref="K17:K19" si="8">(I17+J17)*H17</f>
        <v>0</v>
      </c>
      <c r="L17" s="54">
        <f t="shared" si="2"/>
        <v>0</v>
      </c>
      <c r="M17" s="54">
        <f t="shared" si="3"/>
        <v>0</v>
      </c>
      <c r="N17" s="54">
        <f t="shared" si="4"/>
        <v>0</v>
      </c>
      <c r="O17" s="54">
        <f t="shared" si="5"/>
        <v>0</v>
      </c>
      <c r="P17" s="55">
        <f t="shared" si="6"/>
        <v>0</v>
      </c>
    </row>
    <row r="18" spans="1:16" x14ac:dyDescent="0.25">
      <c r="A18" s="49">
        <v>9786052755259</v>
      </c>
      <c r="B18" s="50" t="s">
        <v>124</v>
      </c>
      <c r="C18" s="27">
        <f>'SET SİPARİŞ FORMU'!C5+'SET SİPARİŞ FORMU'!C4</f>
        <v>0</v>
      </c>
      <c r="D18" s="27"/>
      <c r="E18" s="27"/>
      <c r="F18" s="27"/>
      <c r="G18" s="108"/>
      <c r="H18" s="57">
        <v>388</v>
      </c>
      <c r="I18" s="51">
        <f t="shared" si="7"/>
        <v>0</v>
      </c>
      <c r="J18" s="52"/>
      <c r="K18" s="53">
        <f t="shared" si="8"/>
        <v>0</v>
      </c>
      <c r="L18" s="54">
        <f t="shared" si="2"/>
        <v>0</v>
      </c>
      <c r="M18" s="54">
        <f t="shared" si="3"/>
        <v>0</v>
      </c>
      <c r="N18" s="54">
        <f t="shared" si="4"/>
        <v>0</v>
      </c>
      <c r="O18" s="54">
        <f t="shared" si="5"/>
        <v>0</v>
      </c>
      <c r="P18" s="55">
        <f t="shared" si="6"/>
        <v>0</v>
      </c>
    </row>
    <row r="19" spans="1:16" x14ac:dyDescent="0.25">
      <c r="A19" s="49">
        <v>9786052755297</v>
      </c>
      <c r="B19" s="50" t="s">
        <v>126</v>
      </c>
      <c r="C19" s="27">
        <f>'SET SİPARİŞ FORMU'!C5+'SET SİPARİŞ FORMU'!C4</f>
        <v>0</v>
      </c>
      <c r="D19" s="27"/>
      <c r="E19" s="27"/>
      <c r="F19" s="27"/>
      <c r="G19" s="108"/>
      <c r="H19" s="57">
        <v>388</v>
      </c>
      <c r="I19" s="51">
        <f t="shared" si="7"/>
        <v>0</v>
      </c>
      <c r="J19" s="52"/>
      <c r="K19" s="53">
        <f t="shared" si="8"/>
        <v>0</v>
      </c>
      <c r="L19" s="54">
        <f t="shared" si="2"/>
        <v>0</v>
      </c>
      <c r="M19" s="54">
        <f t="shared" si="3"/>
        <v>0</v>
      </c>
      <c r="N19" s="54">
        <f t="shared" si="4"/>
        <v>0</v>
      </c>
      <c r="O19" s="54">
        <f t="shared" si="5"/>
        <v>0</v>
      </c>
      <c r="P19" s="55">
        <f t="shared" si="6"/>
        <v>0</v>
      </c>
    </row>
    <row r="20" spans="1:16" x14ac:dyDescent="0.25">
      <c r="A20" s="166" t="s">
        <v>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40">
        <f>SUM(K4:K19)</f>
        <v>0</v>
      </c>
      <c r="L20" s="43">
        <f>SUM(L4:L19)</f>
        <v>0</v>
      </c>
      <c r="M20" s="43">
        <f>IFERROR(SUM(M4:M19),0)</f>
        <v>0</v>
      </c>
      <c r="N20" s="43">
        <f>IFERROR(SUM(N4:N19),0)</f>
        <v>0</v>
      </c>
      <c r="O20" s="43">
        <f>IFERROR(SUM(O4:O19),0)</f>
        <v>0</v>
      </c>
      <c r="P20" s="44">
        <f>IFERROR(SUM(P4:P19),0)</f>
        <v>0</v>
      </c>
    </row>
    <row r="21" spans="1:16" ht="15.75" thickBot="1" x14ac:dyDescent="0.3">
      <c r="A21" s="168" t="s">
        <v>7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70">
        <f>'SET SİPARİŞ FORMU'!B29</f>
        <v>0</v>
      </c>
      <c r="L21" s="170"/>
      <c r="M21" s="170"/>
      <c r="N21" s="170"/>
      <c r="O21" s="170"/>
      <c r="P21" s="171"/>
    </row>
    <row r="22" spans="1:16" ht="15.75" thickBot="1" x14ac:dyDescent="0.3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6" x14ac:dyDescent="0.25">
      <c r="A23" s="48" t="s">
        <v>46</v>
      </c>
      <c r="B23" s="28" t="s">
        <v>5</v>
      </c>
      <c r="C23" s="29" t="s">
        <v>184</v>
      </c>
      <c r="D23" s="29" t="s">
        <v>186</v>
      </c>
      <c r="E23" s="29" t="s">
        <v>185</v>
      </c>
      <c r="F23" s="29" t="s">
        <v>172</v>
      </c>
      <c r="G23" s="29" t="s">
        <v>0</v>
      </c>
      <c r="H23" s="29" t="s">
        <v>1</v>
      </c>
      <c r="I23" s="29" t="s">
        <v>2</v>
      </c>
      <c r="J23" s="30" t="s">
        <v>41</v>
      </c>
      <c r="K23" s="29" t="s">
        <v>3</v>
      </c>
      <c r="L23" s="29" t="s">
        <v>8</v>
      </c>
      <c r="M23" s="29" t="s">
        <v>255</v>
      </c>
      <c r="N23" s="29" t="s">
        <v>254</v>
      </c>
      <c r="O23" s="29" t="s">
        <v>257</v>
      </c>
      <c r="P23" s="33" t="s">
        <v>258</v>
      </c>
    </row>
    <row r="24" spans="1:16" x14ac:dyDescent="0.25">
      <c r="A24" s="49">
        <v>9786052754948</v>
      </c>
      <c r="B24" s="50" t="s">
        <v>115</v>
      </c>
      <c r="C24" s="56">
        <f>'SET SİPARİŞ FORMU'!C6+'SET SİPARİŞ FORMU'!C4</f>
        <v>0</v>
      </c>
      <c r="D24" s="56">
        <f>'SET SİPARİŞ FORMU'!D6+'SET SİPARİŞ FORMU'!D4</f>
        <v>0</v>
      </c>
      <c r="E24" s="56">
        <f>'SET SİPARİŞ FORMU'!E6+'SET SİPARİŞ FORMU'!E4</f>
        <v>0</v>
      </c>
      <c r="F24" s="56">
        <f>'SET SİPARİŞ FORMU'!F6+'SET SİPARİŞ FORMU'!F4</f>
        <v>0</v>
      </c>
      <c r="G24" s="109"/>
      <c r="H24" s="57">
        <v>348</v>
      </c>
      <c r="I24" s="51">
        <f t="shared" ref="I24:I35" si="9">C24+D24+E24+F24</f>
        <v>0</v>
      </c>
      <c r="J24" s="52"/>
      <c r="K24" s="53">
        <f t="shared" ref="K24:K35" si="10">(I24+J24)*H24</f>
        <v>0</v>
      </c>
      <c r="L24" s="54">
        <f t="shared" ref="L24:L39" si="11">K24-(K24*$K$41/100)</f>
        <v>0</v>
      </c>
      <c r="M24" s="54">
        <f t="shared" ref="M24:M39" si="12">IFERROR((L24/(I24+J24))*IF(C24&lt;=0,0,1),0)</f>
        <v>0</v>
      </c>
      <c r="N24" s="54">
        <f t="shared" ref="N24:N39" si="13">IFERROR((L24/(I24+J24))*IF(D24&lt;=0,0,1),0)</f>
        <v>0</v>
      </c>
      <c r="O24" s="54">
        <f t="shared" ref="O24:O39" si="14">IFERROR((L24/(I24+J24))*IF(E24&lt;=0,0,1),0)</f>
        <v>0</v>
      </c>
      <c r="P24" s="55">
        <f t="shared" ref="P24:P39" si="15">IFERROR((L24/(I24+J24))*IF(F24&lt;=0,0,1),0)</f>
        <v>0</v>
      </c>
    </row>
    <row r="25" spans="1:16" x14ac:dyDescent="0.25">
      <c r="A25" s="49">
        <v>9786259994833</v>
      </c>
      <c r="B25" s="50" t="s">
        <v>112</v>
      </c>
      <c r="C25" s="56"/>
      <c r="D25" s="56">
        <f>'SET SİPARİŞ FORMU'!D6+'SET SİPARİŞ FORMU'!D4</f>
        <v>0</v>
      </c>
      <c r="E25" s="56">
        <f>'SET SİPARİŞ FORMU'!E6+'SET SİPARİŞ FORMU'!E4</f>
        <v>0</v>
      </c>
      <c r="F25" s="56">
        <f>'SET SİPARİŞ FORMU'!F6+'SET SİPARİŞ FORMU'!F4</f>
        <v>0</v>
      </c>
      <c r="G25" s="108"/>
      <c r="H25" s="57">
        <v>324</v>
      </c>
      <c r="I25" s="51">
        <f t="shared" si="9"/>
        <v>0</v>
      </c>
      <c r="J25" s="52"/>
      <c r="K25" s="53">
        <f t="shared" si="10"/>
        <v>0</v>
      </c>
      <c r="L25" s="54">
        <f t="shared" si="11"/>
        <v>0</v>
      </c>
      <c r="M25" s="54">
        <f t="shared" si="12"/>
        <v>0</v>
      </c>
      <c r="N25" s="54">
        <f t="shared" si="13"/>
        <v>0</v>
      </c>
      <c r="O25" s="54">
        <f t="shared" si="14"/>
        <v>0</v>
      </c>
      <c r="P25" s="55">
        <f t="shared" si="15"/>
        <v>0</v>
      </c>
    </row>
    <row r="26" spans="1:16" x14ac:dyDescent="0.25">
      <c r="A26" s="49">
        <v>9786052754955</v>
      </c>
      <c r="B26" s="50" t="s">
        <v>116</v>
      </c>
      <c r="C26" s="56"/>
      <c r="D26" s="56">
        <f>'SET SİPARİŞ FORMU'!D6+'SET SİPARİŞ FORMU'!D4</f>
        <v>0</v>
      </c>
      <c r="E26" s="56">
        <f>'SET SİPARİŞ FORMU'!E6+'SET SİPARİŞ FORMU'!E4</f>
        <v>0</v>
      </c>
      <c r="F26" s="56">
        <f>'SET SİPARİŞ FORMU'!F6+'SET SİPARİŞ FORMU'!F4</f>
        <v>0</v>
      </c>
      <c r="G26" s="108"/>
      <c r="H26" s="57">
        <v>354</v>
      </c>
      <c r="I26" s="51">
        <f t="shared" si="9"/>
        <v>0</v>
      </c>
      <c r="J26" s="52"/>
      <c r="K26" s="53">
        <f t="shared" si="10"/>
        <v>0</v>
      </c>
      <c r="L26" s="54">
        <f t="shared" si="11"/>
        <v>0</v>
      </c>
      <c r="M26" s="54">
        <f t="shared" si="12"/>
        <v>0</v>
      </c>
      <c r="N26" s="54">
        <f t="shared" si="13"/>
        <v>0</v>
      </c>
      <c r="O26" s="54">
        <f t="shared" si="14"/>
        <v>0</v>
      </c>
      <c r="P26" s="55">
        <f t="shared" si="15"/>
        <v>0</v>
      </c>
    </row>
    <row r="27" spans="1:16" x14ac:dyDescent="0.25">
      <c r="A27" s="49">
        <v>9786052753224</v>
      </c>
      <c r="B27" s="50" t="s">
        <v>119</v>
      </c>
      <c r="C27" s="56"/>
      <c r="D27" s="56">
        <f>'SET SİPARİŞ FORMU'!D6+'SET SİPARİŞ FORMU'!D4</f>
        <v>0</v>
      </c>
      <c r="E27" s="56">
        <f>'SET SİPARİŞ FORMU'!E6+'SET SİPARİŞ FORMU'!E4</f>
        <v>0</v>
      </c>
      <c r="F27" s="56">
        <f>'SET SİPARİŞ FORMU'!F6+'SET SİPARİŞ FORMU'!F4</f>
        <v>0</v>
      </c>
      <c r="G27" s="108"/>
      <c r="H27" s="57">
        <v>214</v>
      </c>
      <c r="I27" s="51">
        <f t="shared" si="9"/>
        <v>0</v>
      </c>
      <c r="J27" s="52"/>
      <c r="K27" s="53">
        <f t="shared" si="10"/>
        <v>0</v>
      </c>
      <c r="L27" s="54">
        <f t="shared" si="11"/>
        <v>0</v>
      </c>
      <c r="M27" s="54">
        <f t="shared" si="12"/>
        <v>0</v>
      </c>
      <c r="N27" s="54">
        <f t="shared" si="13"/>
        <v>0</v>
      </c>
      <c r="O27" s="54">
        <f t="shared" si="14"/>
        <v>0</v>
      </c>
      <c r="P27" s="55">
        <f t="shared" si="15"/>
        <v>0</v>
      </c>
    </row>
    <row r="28" spans="1:16" x14ac:dyDescent="0.25">
      <c r="A28" s="49">
        <v>9786052755358</v>
      </c>
      <c r="B28" s="50" t="s">
        <v>114</v>
      </c>
      <c r="C28" s="56"/>
      <c r="D28" s="56">
        <f>'SET SİPARİŞ FORMU'!D6+'SET SİPARİŞ FORMU'!D4</f>
        <v>0</v>
      </c>
      <c r="E28" s="56">
        <f>'SET SİPARİŞ FORMU'!E6+'SET SİPARİŞ FORMU'!E4</f>
        <v>0</v>
      </c>
      <c r="F28" s="56">
        <f>'SET SİPARİŞ FORMU'!F6+'SET SİPARİŞ FORMU'!F4</f>
        <v>0</v>
      </c>
      <c r="G28" s="108"/>
      <c r="H28" s="57">
        <v>258</v>
      </c>
      <c r="I28" s="51">
        <f t="shared" si="9"/>
        <v>0</v>
      </c>
      <c r="J28" s="52"/>
      <c r="K28" s="53">
        <f t="shared" si="10"/>
        <v>0</v>
      </c>
      <c r="L28" s="54">
        <f t="shared" si="11"/>
        <v>0</v>
      </c>
      <c r="M28" s="54">
        <f t="shared" si="12"/>
        <v>0</v>
      </c>
      <c r="N28" s="54">
        <f t="shared" si="13"/>
        <v>0</v>
      </c>
      <c r="O28" s="54">
        <f t="shared" si="14"/>
        <v>0</v>
      </c>
      <c r="P28" s="55">
        <f t="shared" si="15"/>
        <v>0</v>
      </c>
    </row>
    <row r="29" spans="1:16" x14ac:dyDescent="0.25">
      <c r="A29" s="49">
        <v>9786052754900</v>
      </c>
      <c r="B29" s="50" t="s">
        <v>421</v>
      </c>
      <c r="C29" s="56">
        <f>'SET SİPARİŞ FORMU'!C6+'SET SİPARİŞ FORMU'!C4</f>
        <v>0</v>
      </c>
      <c r="D29" s="56">
        <f>'SET SİPARİŞ FORMU'!D6+'SET SİPARİŞ FORMU'!D4</f>
        <v>0</v>
      </c>
      <c r="E29" s="56">
        <f>'SET SİPARİŞ FORMU'!E6+'SET SİPARİŞ FORMU'!E4</f>
        <v>0</v>
      </c>
      <c r="F29" s="56">
        <f>'SET SİPARİŞ FORMU'!F6+'SET SİPARİŞ FORMU'!F4</f>
        <v>0</v>
      </c>
      <c r="G29" s="108"/>
      <c r="H29" s="57">
        <v>386</v>
      </c>
      <c r="I29" s="51">
        <f t="shared" si="9"/>
        <v>0</v>
      </c>
      <c r="J29" s="52"/>
      <c r="K29" s="53">
        <f t="shared" si="10"/>
        <v>0</v>
      </c>
      <c r="L29" s="54">
        <f t="shared" si="11"/>
        <v>0</v>
      </c>
      <c r="M29" s="54">
        <f t="shared" si="12"/>
        <v>0</v>
      </c>
      <c r="N29" s="54">
        <f t="shared" si="13"/>
        <v>0</v>
      </c>
      <c r="O29" s="54">
        <f t="shared" si="14"/>
        <v>0</v>
      </c>
      <c r="P29" s="55">
        <f t="shared" si="15"/>
        <v>0</v>
      </c>
    </row>
    <row r="30" spans="1:16" x14ac:dyDescent="0.25">
      <c r="A30" s="49">
        <v>9786052754887</v>
      </c>
      <c r="B30" s="50" t="s">
        <v>113</v>
      </c>
      <c r="C30" s="56">
        <f>'SET SİPARİŞ FORMU'!C6+'SET SİPARİŞ FORMU'!C4</f>
        <v>0</v>
      </c>
      <c r="D30" s="56">
        <f>'SET SİPARİŞ FORMU'!D6+'SET SİPARİŞ FORMU'!D4</f>
        <v>0</v>
      </c>
      <c r="E30" s="56">
        <f>'SET SİPARİŞ FORMU'!E6+'SET SİPARİŞ FORMU'!E4</f>
        <v>0</v>
      </c>
      <c r="F30" s="56">
        <f>'SET SİPARİŞ FORMU'!F6+'SET SİPARİŞ FORMU'!F4</f>
        <v>0</v>
      </c>
      <c r="G30" s="108"/>
      <c r="H30" s="57">
        <v>376</v>
      </c>
      <c r="I30" s="51">
        <f t="shared" si="9"/>
        <v>0</v>
      </c>
      <c r="J30" s="52"/>
      <c r="K30" s="53">
        <f t="shared" si="10"/>
        <v>0</v>
      </c>
      <c r="L30" s="54">
        <f t="shared" si="11"/>
        <v>0</v>
      </c>
      <c r="M30" s="54">
        <f t="shared" si="12"/>
        <v>0</v>
      </c>
      <c r="N30" s="54">
        <f t="shared" si="13"/>
        <v>0</v>
      </c>
      <c r="O30" s="54">
        <f t="shared" si="14"/>
        <v>0</v>
      </c>
      <c r="P30" s="55">
        <f t="shared" si="15"/>
        <v>0</v>
      </c>
    </row>
    <row r="31" spans="1:16" x14ac:dyDescent="0.25">
      <c r="A31" s="49">
        <v>9786052754962</v>
      </c>
      <c r="B31" s="50" t="s">
        <v>131</v>
      </c>
      <c r="C31" s="56">
        <f>'SET SİPARİŞ FORMU'!C6+'SET SİPARİŞ FORMU'!C4</f>
        <v>0</v>
      </c>
      <c r="D31" s="56"/>
      <c r="E31" s="56"/>
      <c r="F31" s="56">
        <f>'SET SİPARİŞ FORMU'!F6+'SET SİPARİŞ FORMU'!F4</f>
        <v>0</v>
      </c>
      <c r="G31" s="108"/>
      <c r="H31" s="57">
        <v>288</v>
      </c>
      <c r="I31" s="51">
        <f t="shared" si="9"/>
        <v>0</v>
      </c>
      <c r="J31" s="52"/>
      <c r="K31" s="53">
        <f t="shared" si="10"/>
        <v>0</v>
      </c>
      <c r="L31" s="54">
        <f t="shared" si="11"/>
        <v>0</v>
      </c>
      <c r="M31" s="54">
        <f t="shared" si="12"/>
        <v>0</v>
      </c>
      <c r="N31" s="54">
        <f t="shared" si="13"/>
        <v>0</v>
      </c>
      <c r="O31" s="54">
        <f t="shared" si="14"/>
        <v>0</v>
      </c>
      <c r="P31" s="55">
        <f t="shared" si="15"/>
        <v>0</v>
      </c>
    </row>
    <row r="32" spans="1:16" x14ac:dyDescent="0.25">
      <c r="A32" s="49">
        <v>9786052754924</v>
      </c>
      <c r="B32" s="50" t="s">
        <v>127</v>
      </c>
      <c r="C32" s="56">
        <f>'SET SİPARİŞ FORMU'!C6+'SET SİPARİŞ FORMU'!C4</f>
        <v>0</v>
      </c>
      <c r="D32" s="56"/>
      <c r="E32" s="56"/>
      <c r="F32" s="56">
        <f>'SET SİPARİŞ FORMU'!F6+'SET SİPARİŞ FORMU'!F4</f>
        <v>0</v>
      </c>
      <c r="G32" s="108"/>
      <c r="H32" s="57">
        <v>308</v>
      </c>
      <c r="I32" s="51">
        <f t="shared" si="9"/>
        <v>0</v>
      </c>
      <c r="J32" s="52"/>
      <c r="K32" s="53">
        <f t="shared" si="10"/>
        <v>0</v>
      </c>
      <c r="L32" s="54">
        <f t="shared" si="11"/>
        <v>0</v>
      </c>
      <c r="M32" s="54">
        <f t="shared" si="12"/>
        <v>0</v>
      </c>
      <c r="N32" s="54">
        <f t="shared" si="13"/>
        <v>0</v>
      </c>
      <c r="O32" s="54">
        <f t="shared" si="14"/>
        <v>0</v>
      </c>
      <c r="P32" s="55">
        <f t="shared" si="15"/>
        <v>0</v>
      </c>
    </row>
    <row r="33" spans="1:16" x14ac:dyDescent="0.25">
      <c r="A33" s="49">
        <v>9786052754931</v>
      </c>
      <c r="B33" s="50" t="s">
        <v>130</v>
      </c>
      <c r="C33" s="56">
        <f>'SET SİPARİŞ FORMU'!C6+'SET SİPARİŞ FORMU'!C4</f>
        <v>0</v>
      </c>
      <c r="D33" s="56"/>
      <c r="E33" s="56"/>
      <c r="F33" s="56">
        <f>'SET SİPARİŞ FORMU'!F6+'SET SİPARİŞ FORMU'!F4</f>
        <v>0</v>
      </c>
      <c r="G33" s="108"/>
      <c r="H33" s="57">
        <v>298</v>
      </c>
      <c r="I33" s="51">
        <f t="shared" si="9"/>
        <v>0</v>
      </c>
      <c r="J33" s="52"/>
      <c r="K33" s="53">
        <f t="shared" si="10"/>
        <v>0</v>
      </c>
      <c r="L33" s="54">
        <f t="shared" si="11"/>
        <v>0</v>
      </c>
      <c r="M33" s="54">
        <f t="shared" si="12"/>
        <v>0</v>
      </c>
      <c r="N33" s="54">
        <f t="shared" si="13"/>
        <v>0</v>
      </c>
      <c r="O33" s="54">
        <f t="shared" si="14"/>
        <v>0</v>
      </c>
      <c r="P33" s="55">
        <f t="shared" si="15"/>
        <v>0</v>
      </c>
    </row>
    <row r="34" spans="1:16" x14ac:dyDescent="0.25">
      <c r="A34" s="49">
        <v>9786259994819</v>
      </c>
      <c r="B34" s="50" t="s">
        <v>118</v>
      </c>
      <c r="C34" s="56"/>
      <c r="D34" s="56">
        <f>'SET SİPARİŞ FORMU'!D6+'SET SİPARİŞ FORMU'!D4</f>
        <v>0</v>
      </c>
      <c r="E34" s="56">
        <f>'SET SİPARİŞ FORMU'!E6+'SET SİPARİŞ FORMU'!E4</f>
        <v>0</v>
      </c>
      <c r="F34" s="56"/>
      <c r="G34" s="108"/>
      <c r="H34" s="57">
        <v>378</v>
      </c>
      <c r="I34" s="51">
        <f t="shared" si="9"/>
        <v>0</v>
      </c>
      <c r="J34" s="52"/>
      <c r="K34" s="53">
        <f t="shared" si="10"/>
        <v>0</v>
      </c>
      <c r="L34" s="54">
        <f t="shared" si="11"/>
        <v>0</v>
      </c>
      <c r="M34" s="54">
        <f t="shared" si="12"/>
        <v>0</v>
      </c>
      <c r="N34" s="54">
        <f t="shared" si="13"/>
        <v>0</v>
      </c>
      <c r="O34" s="54">
        <f t="shared" si="14"/>
        <v>0</v>
      </c>
      <c r="P34" s="55">
        <f t="shared" si="15"/>
        <v>0</v>
      </c>
    </row>
    <row r="35" spans="1:16" x14ac:dyDescent="0.25">
      <c r="A35" s="49">
        <v>9786052754986</v>
      </c>
      <c r="B35" s="50" t="s">
        <v>117</v>
      </c>
      <c r="C35" s="56"/>
      <c r="D35" s="56">
        <f>'SET SİPARİŞ FORMU'!D6+'SET SİPARİŞ FORMU'!D4</f>
        <v>0</v>
      </c>
      <c r="E35" s="56">
        <f>'SET SİPARİŞ FORMU'!E6+'SET SİPARİŞ FORMU'!E4</f>
        <v>0</v>
      </c>
      <c r="F35" s="56"/>
      <c r="G35" s="108"/>
      <c r="H35" s="57">
        <v>354</v>
      </c>
      <c r="I35" s="51">
        <f t="shared" si="9"/>
        <v>0</v>
      </c>
      <c r="J35" s="52"/>
      <c r="K35" s="53">
        <f t="shared" si="10"/>
        <v>0</v>
      </c>
      <c r="L35" s="54">
        <f t="shared" si="11"/>
        <v>0</v>
      </c>
      <c r="M35" s="54">
        <f t="shared" si="12"/>
        <v>0</v>
      </c>
      <c r="N35" s="54">
        <f t="shared" si="13"/>
        <v>0</v>
      </c>
      <c r="O35" s="54">
        <f t="shared" si="14"/>
        <v>0</v>
      </c>
      <c r="P35" s="55">
        <f t="shared" si="15"/>
        <v>0</v>
      </c>
    </row>
    <row r="36" spans="1:16" x14ac:dyDescent="0.25">
      <c r="A36" s="49">
        <v>9786052752630</v>
      </c>
      <c r="B36" s="50" t="s">
        <v>111</v>
      </c>
      <c r="C36" s="56"/>
      <c r="D36" s="56"/>
      <c r="E36" s="56">
        <f>'SET SİPARİŞ FORMU'!E6+'SET SİPARİŞ FORMU'!E4</f>
        <v>0</v>
      </c>
      <c r="F36" s="56"/>
      <c r="G36" s="108"/>
      <c r="H36" s="57">
        <v>252</v>
      </c>
      <c r="I36" s="51">
        <f t="shared" ref="I36:I39" si="16">C36+D36+E36+F36</f>
        <v>0</v>
      </c>
      <c r="J36" s="52"/>
      <c r="K36" s="53">
        <f t="shared" ref="K36:K39" si="17">(I36+J36)*H36</f>
        <v>0</v>
      </c>
      <c r="L36" s="54">
        <f t="shared" si="11"/>
        <v>0</v>
      </c>
      <c r="M36" s="54">
        <f t="shared" si="12"/>
        <v>0</v>
      </c>
      <c r="N36" s="54">
        <f t="shared" si="13"/>
        <v>0</v>
      </c>
      <c r="O36" s="54">
        <f t="shared" si="14"/>
        <v>0</v>
      </c>
      <c r="P36" s="55">
        <f t="shared" si="15"/>
        <v>0</v>
      </c>
    </row>
    <row r="37" spans="1:16" x14ac:dyDescent="0.25">
      <c r="A37" s="49">
        <v>9786052754894</v>
      </c>
      <c r="B37" s="50" t="s">
        <v>121</v>
      </c>
      <c r="C37" s="56">
        <f>'SET SİPARİŞ FORMU'!C6+'SET SİPARİŞ FORMU'!C4</f>
        <v>0</v>
      </c>
      <c r="D37" s="56">
        <f>'SET SİPARİŞ FORMU'!D6+'SET SİPARİŞ FORMU'!D4</f>
        <v>0</v>
      </c>
      <c r="E37" s="56"/>
      <c r="F37" s="56"/>
      <c r="G37" s="108"/>
      <c r="H37" s="57">
        <v>266</v>
      </c>
      <c r="I37" s="51">
        <f t="shared" si="16"/>
        <v>0</v>
      </c>
      <c r="J37" s="52"/>
      <c r="K37" s="53">
        <f t="shared" si="17"/>
        <v>0</v>
      </c>
      <c r="L37" s="54">
        <f t="shared" si="11"/>
        <v>0</v>
      </c>
      <c r="M37" s="54">
        <f t="shared" si="12"/>
        <v>0</v>
      </c>
      <c r="N37" s="54">
        <f t="shared" si="13"/>
        <v>0</v>
      </c>
      <c r="O37" s="54">
        <f t="shared" si="14"/>
        <v>0</v>
      </c>
      <c r="P37" s="55">
        <f t="shared" si="15"/>
        <v>0</v>
      </c>
    </row>
    <row r="38" spans="1:16" x14ac:dyDescent="0.25">
      <c r="A38" s="49">
        <v>9786052754696</v>
      </c>
      <c r="B38" s="50" t="s">
        <v>128</v>
      </c>
      <c r="C38" s="56">
        <f>'SET SİPARİŞ FORMU'!C6+'SET SİPARİŞ FORMU'!C4</f>
        <v>0</v>
      </c>
      <c r="D38" s="56"/>
      <c r="E38" s="56"/>
      <c r="F38" s="56"/>
      <c r="G38" s="108"/>
      <c r="H38" s="57">
        <v>304</v>
      </c>
      <c r="I38" s="51">
        <f t="shared" si="16"/>
        <v>0</v>
      </c>
      <c r="J38" s="52"/>
      <c r="K38" s="53">
        <f t="shared" si="17"/>
        <v>0</v>
      </c>
      <c r="L38" s="54">
        <f t="shared" si="11"/>
        <v>0</v>
      </c>
      <c r="M38" s="54">
        <f t="shared" si="12"/>
        <v>0</v>
      </c>
      <c r="N38" s="54">
        <f t="shared" si="13"/>
        <v>0</v>
      </c>
      <c r="O38" s="54">
        <f t="shared" si="14"/>
        <v>0</v>
      </c>
      <c r="P38" s="55">
        <f t="shared" si="15"/>
        <v>0</v>
      </c>
    </row>
    <row r="39" spans="1:16" x14ac:dyDescent="0.25">
      <c r="A39" s="49">
        <v>9786052754917</v>
      </c>
      <c r="B39" s="50" t="s">
        <v>129</v>
      </c>
      <c r="C39" s="56">
        <f>'SET SİPARİŞ FORMU'!C6+'SET SİPARİŞ FORMU'!C4</f>
        <v>0</v>
      </c>
      <c r="D39" s="56"/>
      <c r="E39" s="56"/>
      <c r="F39" s="56"/>
      <c r="G39" s="108"/>
      <c r="H39" s="57">
        <v>288</v>
      </c>
      <c r="I39" s="51">
        <f t="shared" si="16"/>
        <v>0</v>
      </c>
      <c r="J39" s="52"/>
      <c r="K39" s="53">
        <f t="shared" si="17"/>
        <v>0</v>
      </c>
      <c r="L39" s="54">
        <f t="shared" si="11"/>
        <v>0</v>
      </c>
      <c r="M39" s="54">
        <f t="shared" si="12"/>
        <v>0</v>
      </c>
      <c r="N39" s="54">
        <f t="shared" si="13"/>
        <v>0</v>
      </c>
      <c r="O39" s="54">
        <f t="shared" si="14"/>
        <v>0</v>
      </c>
      <c r="P39" s="55">
        <f t="shared" si="15"/>
        <v>0</v>
      </c>
    </row>
    <row r="40" spans="1:16" x14ac:dyDescent="0.25">
      <c r="A40" s="166" t="s">
        <v>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40">
        <f t="shared" ref="K40:L40" si="18">SUM(K24:K39)</f>
        <v>0</v>
      </c>
      <c r="L40" s="41">
        <f t="shared" si="18"/>
        <v>0</v>
      </c>
      <c r="M40" s="41">
        <f>IFERROR(SUM(M24:M39),0)</f>
        <v>0</v>
      </c>
      <c r="N40" s="41">
        <f>IFERROR(SUM(N24:N39),0)</f>
        <v>0</v>
      </c>
      <c r="O40" s="41">
        <f>IFERROR(SUM(O24:O39),0)</f>
        <v>0</v>
      </c>
      <c r="P40" s="42">
        <f>IFERROR(SUM(P24:P39),0)</f>
        <v>0</v>
      </c>
    </row>
    <row r="41" spans="1:16" ht="15.75" thickBot="1" x14ac:dyDescent="0.3">
      <c r="A41" s="168" t="s">
        <v>7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70">
        <f>'SET SİPARİŞ FORMU'!B29</f>
        <v>0</v>
      </c>
      <c r="L41" s="170"/>
      <c r="M41" s="170"/>
      <c r="N41" s="170"/>
      <c r="O41" s="170"/>
      <c r="P41" s="171"/>
    </row>
    <row r="42" spans="1:16" ht="15.75" thickBot="1" x14ac:dyDescent="0.3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6" x14ac:dyDescent="0.25">
      <c r="A43" s="48" t="s">
        <v>46</v>
      </c>
      <c r="B43" s="28" t="s">
        <v>460</v>
      </c>
      <c r="C43" s="29" t="s">
        <v>184</v>
      </c>
      <c r="D43" s="29" t="s">
        <v>186</v>
      </c>
      <c r="E43" s="29" t="s">
        <v>185</v>
      </c>
      <c r="F43" s="29" t="s">
        <v>172</v>
      </c>
      <c r="G43" s="29" t="s">
        <v>0</v>
      </c>
      <c r="H43" s="29" t="s">
        <v>1</v>
      </c>
      <c r="I43" s="29" t="s">
        <v>2</v>
      </c>
      <c r="J43" s="30" t="s">
        <v>41</v>
      </c>
      <c r="K43" s="29" t="s">
        <v>3</v>
      </c>
      <c r="L43" s="33" t="s">
        <v>8</v>
      </c>
      <c r="M43" s="120" t="s">
        <v>255</v>
      </c>
      <c r="N43" s="29" t="s">
        <v>254</v>
      </c>
      <c r="O43" s="29" t="s">
        <v>257</v>
      </c>
      <c r="P43" s="33" t="s">
        <v>258</v>
      </c>
    </row>
    <row r="44" spans="1:16" x14ac:dyDescent="0.25">
      <c r="A44" s="49">
        <v>2223546484943</v>
      </c>
      <c r="B44" s="50" t="s">
        <v>150</v>
      </c>
      <c r="C44" s="56">
        <f>'SET SİPARİŞ FORMU'!C4+'SET SİPARİŞ FORMU'!C7</f>
        <v>0</v>
      </c>
      <c r="D44" s="56">
        <f>'SET SİPARİŞ FORMU'!D4+'SET SİPARİŞ FORMU'!D7</f>
        <v>0</v>
      </c>
      <c r="E44" s="56">
        <f>'SET SİPARİŞ FORMU'!E4+'SET SİPARİŞ FORMU'!E7</f>
        <v>0</v>
      </c>
      <c r="F44" s="56">
        <f>'SET SİPARİŞ FORMU'!F4+'SET SİPARİŞ FORMU'!F7</f>
        <v>0</v>
      </c>
      <c r="G44" s="56"/>
      <c r="H44" s="57">
        <v>10</v>
      </c>
      <c r="I44" s="51">
        <f>C44+D44+E44+F44</f>
        <v>0</v>
      </c>
      <c r="J44" s="52"/>
      <c r="K44" s="53">
        <f>(I44+J44)*H44</f>
        <v>0</v>
      </c>
      <c r="L44" s="60">
        <f>K44</f>
        <v>0</v>
      </c>
      <c r="M44" s="121">
        <f t="shared" ref="M44:M63" si="19">IFERROR((L44/(I44+J44))*IF(C44&lt;=0,0,1),0)</f>
        <v>0</v>
      </c>
      <c r="N44" s="59">
        <f t="shared" ref="N44:N63" si="20">IFERROR((L44/(I44+J44))*IF(D44&lt;=0,0,1),0)</f>
        <v>0</v>
      </c>
      <c r="O44" s="59">
        <f t="shared" ref="O44:O63" si="21">IFERROR((L44/(I44+J44))*IF(E44&lt;=0,0,1),0)</f>
        <v>0</v>
      </c>
      <c r="P44" s="60">
        <f t="shared" ref="P44:P63" si="22">IFERROR((L44/(I44+J44))*IF(F44&lt;=0,0,1),0)</f>
        <v>0</v>
      </c>
    </row>
    <row r="45" spans="1:16" x14ac:dyDescent="0.25">
      <c r="A45" s="49">
        <v>2223546484944</v>
      </c>
      <c r="B45" s="50" t="s">
        <v>151</v>
      </c>
      <c r="C45" s="56">
        <f>'SET SİPARİŞ FORMU'!C4+'SET SİPARİŞ FORMU'!C7</f>
        <v>0</v>
      </c>
      <c r="D45" s="56">
        <f>'SET SİPARİŞ FORMU'!D4+'SET SİPARİŞ FORMU'!D7</f>
        <v>0</v>
      </c>
      <c r="E45" s="56">
        <f>'SET SİPARİŞ FORMU'!E4+'SET SİPARİŞ FORMU'!E7</f>
        <v>0</v>
      </c>
      <c r="F45" s="56">
        <f>'SET SİPARİŞ FORMU'!F4+'SET SİPARİŞ FORMU'!F7</f>
        <v>0</v>
      </c>
      <c r="G45" s="56"/>
      <c r="H45" s="57">
        <v>10</v>
      </c>
      <c r="I45" s="51">
        <f t="shared" ref="I45:I63" si="23">C45+D45+E45+F45</f>
        <v>0</v>
      </c>
      <c r="J45" s="52"/>
      <c r="K45" s="53">
        <f t="shared" ref="K45:K63" si="24">(I45+J45)*H45</f>
        <v>0</v>
      </c>
      <c r="L45" s="60">
        <f>K45</f>
        <v>0</v>
      </c>
      <c r="M45" s="121">
        <f t="shared" si="19"/>
        <v>0</v>
      </c>
      <c r="N45" s="59">
        <f t="shared" si="20"/>
        <v>0</v>
      </c>
      <c r="O45" s="59">
        <f t="shared" si="21"/>
        <v>0</v>
      </c>
      <c r="P45" s="60">
        <f t="shared" si="22"/>
        <v>0</v>
      </c>
    </row>
    <row r="46" spans="1:16" x14ac:dyDescent="0.25">
      <c r="A46" s="49">
        <v>2223546484945</v>
      </c>
      <c r="B46" s="50" t="s">
        <v>152</v>
      </c>
      <c r="C46" s="56">
        <f>'SET SİPARİŞ FORMU'!C4+'SET SİPARİŞ FORMU'!C7</f>
        <v>0</v>
      </c>
      <c r="D46" s="56">
        <f>'SET SİPARİŞ FORMU'!D4+'SET SİPARİŞ FORMU'!D7</f>
        <v>0</v>
      </c>
      <c r="E46" s="56">
        <f>'SET SİPARİŞ FORMU'!E4+'SET SİPARİŞ FORMU'!E7</f>
        <v>0</v>
      </c>
      <c r="F46" s="56">
        <f>'SET SİPARİŞ FORMU'!F4+'SET SİPARİŞ FORMU'!F7</f>
        <v>0</v>
      </c>
      <c r="G46" s="56"/>
      <c r="H46" s="57">
        <v>10</v>
      </c>
      <c r="I46" s="51">
        <f t="shared" si="23"/>
        <v>0</v>
      </c>
      <c r="J46" s="52"/>
      <c r="K46" s="53">
        <f t="shared" si="24"/>
        <v>0</v>
      </c>
      <c r="L46" s="60">
        <f t="shared" ref="L46:L63" si="25">K46</f>
        <v>0</v>
      </c>
      <c r="M46" s="121">
        <f t="shared" si="19"/>
        <v>0</v>
      </c>
      <c r="N46" s="59">
        <f t="shared" si="20"/>
        <v>0</v>
      </c>
      <c r="O46" s="59">
        <f t="shared" si="21"/>
        <v>0</v>
      </c>
      <c r="P46" s="60">
        <f t="shared" si="22"/>
        <v>0</v>
      </c>
    </row>
    <row r="47" spans="1:16" x14ac:dyDescent="0.25">
      <c r="A47" s="49">
        <v>2223546484946</v>
      </c>
      <c r="B47" s="50" t="s">
        <v>153</v>
      </c>
      <c r="C47" s="56">
        <f>'SET SİPARİŞ FORMU'!C4+'SET SİPARİŞ FORMU'!C7</f>
        <v>0</v>
      </c>
      <c r="D47" s="56">
        <f>'SET SİPARİŞ FORMU'!D4+'SET SİPARİŞ FORMU'!D7</f>
        <v>0</v>
      </c>
      <c r="E47" s="56">
        <f>'SET SİPARİŞ FORMU'!E4+'SET SİPARİŞ FORMU'!E7</f>
        <v>0</v>
      </c>
      <c r="F47" s="56">
        <f>'SET SİPARİŞ FORMU'!F4+'SET SİPARİŞ FORMU'!F7</f>
        <v>0</v>
      </c>
      <c r="G47" s="56"/>
      <c r="H47" s="57">
        <v>10</v>
      </c>
      <c r="I47" s="51">
        <f t="shared" si="23"/>
        <v>0</v>
      </c>
      <c r="J47" s="52"/>
      <c r="K47" s="53">
        <f t="shared" si="24"/>
        <v>0</v>
      </c>
      <c r="L47" s="60">
        <f t="shared" si="25"/>
        <v>0</v>
      </c>
      <c r="M47" s="121">
        <f t="shared" si="19"/>
        <v>0</v>
      </c>
      <c r="N47" s="59">
        <f t="shared" si="20"/>
        <v>0</v>
      </c>
      <c r="O47" s="59">
        <f t="shared" si="21"/>
        <v>0</v>
      </c>
      <c r="P47" s="60">
        <f t="shared" si="22"/>
        <v>0</v>
      </c>
    </row>
    <row r="48" spans="1:16" x14ac:dyDescent="0.25">
      <c r="A48" s="49">
        <v>2223546484947</v>
      </c>
      <c r="B48" s="50" t="s">
        <v>154</v>
      </c>
      <c r="C48" s="56">
        <f>'SET SİPARİŞ FORMU'!C4+'SET SİPARİŞ FORMU'!C7</f>
        <v>0</v>
      </c>
      <c r="D48" s="56">
        <f>'SET SİPARİŞ FORMU'!D4+'SET SİPARİŞ FORMU'!D7</f>
        <v>0</v>
      </c>
      <c r="E48" s="56">
        <f>'SET SİPARİŞ FORMU'!E4+'SET SİPARİŞ FORMU'!E7</f>
        <v>0</v>
      </c>
      <c r="F48" s="56">
        <f>'SET SİPARİŞ FORMU'!F4+'SET SİPARİŞ FORMU'!F7</f>
        <v>0</v>
      </c>
      <c r="G48" s="56"/>
      <c r="H48" s="57">
        <v>10</v>
      </c>
      <c r="I48" s="51">
        <f t="shared" si="23"/>
        <v>0</v>
      </c>
      <c r="J48" s="52"/>
      <c r="K48" s="53">
        <f t="shared" si="24"/>
        <v>0</v>
      </c>
      <c r="L48" s="60">
        <f t="shared" si="25"/>
        <v>0</v>
      </c>
      <c r="M48" s="121">
        <f t="shared" si="19"/>
        <v>0</v>
      </c>
      <c r="N48" s="59">
        <f t="shared" si="20"/>
        <v>0</v>
      </c>
      <c r="O48" s="59">
        <f t="shared" si="21"/>
        <v>0</v>
      </c>
      <c r="P48" s="60">
        <f t="shared" si="22"/>
        <v>0</v>
      </c>
    </row>
    <row r="49" spans="1:16" x14ac:dyDescent="0.25">
      <c r="A49" s="49">
        <v>2223546484948</v>
      </c>
      <c r="B49" s="50" t="s">
        <v>155</v>
      </c>
      <c r="C49" s="56">
        <f>'SET SİPARİŞ FORMU'!C4+'SET SİPARİŞ FORMU'!C7</f>
        <v>0</v>
      </c>
      <c r="D49" s="56">
        <f>'SET SİPARİŞ FORMU'!D4+'SET SİPARİŞ FORMU'!D7</f>
        <v>0</v>
      </c>
      <c r="E49" s="56">
        <f>'SET SİPARİŞ FORMU'!E4+'SET SİPARİŞ FORMU'!E7</f>
        <v>0</v>
      </c>
      <c r="F49" s="56">
        <f>'SET SİPARİŞ FORMU'!F4+'SET SİPARİŞ FORMU'!F7</f>
        <v>0</v>
      </c>
      <c r="G49" s="56"/>
      <c r="H49" s="57">
        <v>10</v>
      </c>
      <c r="I49" s="51">
        <f t="shared" si="23"/>
        <v>0</v>
      </c>
      <c r="J49" s="52"/>
      <c r="K49" s="53">
        <f t="shared" si="24"/>
        <v>0</v>
      </c>
      <c r="L49" s="60">
        <f t="shared" si="25"/>
        <v>0</v>
      </c>
      <c r="M49" s="121">
        <f t="shared" si="19"/>
        <v>0</v>
      </c>
      <c r="N49" s="59">
        <f t="shared" si="20"/>
        <v>0</v>
      </c>
      <c r="O49" s="59">
        <f t="shared" si="21"/>
        <v>0</v>
      </c>
      <c r="P49" s="60">
        <f t="shared" si="22"/>
        <v>0</v>
      </c>
    </row>
    <row r="50" spans="1:16" x14ac:dyDescent="0.25">
      <c r="A50" s="49">
        <v>2223546484949</v>
      </c>
      <c r="B50" s="50" t="s">
        <v>156</v>
      </c>
      <c r="C50" s="56">
        <f>'SET SİPARİŞ FORMU'!C4+'SET SİPARİŞ FORMU'!C7</f>
        <v>0</v>
      </c>
      <c r="D50" s="56">
        <f>'SET SİPARİŞ FORMU'!D4+'SET SİPARİŞ FORMU'!D7</f>
        <v>0</v>
      </c>
      <c r="E50" s="56">
        <f>'SET SİPARİŞ FORMU'!E4+'SET SİPARİŞ FORMU'!E7</f>
        <v>0</v>
      </c>
      <c r="F50" s="56">
        <f>'SET SİPARİŞ FORMU'!F4+'SET SİPARİŞ FORMU'!F7</f>
        <v>0</v>
      </c>
      <c r="G50" s="56"/>
      <c r="H50" s="57">
        <v>10</v>
      </c>
      <c r="I50" s="51">
        <f t="shared" si="23"/>
        <v>0</v>
      </c>
      <c r="J50" s="52"/>
      <c r="K50" s="53">
        <f t="shared" si="24"/>
        <v>0</v>
      </c>
      <c r="L50" s="60">
        <f t="shared" si="25"/>
        <v>0</v>
      </c>
      <c r="M50" s="121">
        <f t="shared" si="19"/>
        <v>0</v>
      </c>
      <c r="N50" s="59">
        <f t="shared" si="20"/>
        <v>0</v>
      </c>
      <c r="O50" s="59">
        <f t="shared" si="21"/>
        <v>0</v>
      </c>
      <c r="P50" s="60">
        <f t="shared" si="22"/>
        <v>0</v>
      </c>
    </row>
    <row r="51" spans="1:16" x14ac:dyDescent="0.25">
      <c r="A51" s="49">
        <v>2223546484950</v>
      </c>
      <c r="B51" s="50" t="s">
        <v>157</v>
      </c>
      <c r="C51" s="56">
        <f>'SET SİPARİŞ FORMU'!C4+'SET SİPARİŞ FORMU'!C7</f>
        <v>0</v>
      </c>
      <c r="D51" s="56">
        <f>'SET SİPARİŞ FORMU'!D4+'SET SİPARİŞ FORMU'!D7</f>
        <v>0</v>
      </c>
      <c r="E51" s="56">
        <f>'SET SİPARİŞ FORMU'!E4+'SET SİPARİŞ FORMU'!E7</f>
        <v>0</v>
      </c>
      <c r="F51" s="56">
        <f>'SET SİPARİŞ FORMU'!F4+'SET SİPARİŞ FORMU'!F7</f>
        <v>0</v>
      </c>
      <c r="G51" s="56"/>
      <c r="H51" s="57">
        <v>10</v>
      </c>
      <c r="I51" s="51">
        <f t="shared" si="23"/>
        <v>0</v>
      </c>
      <c r="J51" s="52"/>
      <c r="K51" s="53">
        <f t="shared" si="24"/>
        <v>0</v>
      </c>
      <c r="L51" s="60">
        <f t="shared" si="25"/>
        <v>0</v>
      </c>
      <c r="M51" s="121">
        <f t="shared" si="19"/>
        <v>0</v>
      </c>
      <c r="N51" s="59">
        <f t="shared" si="20"/>
        <v>0</v>
      </c>
      <c r="O51" s="59">
        <f t="shared" si="21"/>
        <v>0</v>
      </c>
      <c r="P51" s="60">
        <f t="shared" si="22"/>
        <v>0</v>
      </c>
    </row>
    <row r="52" spans="1:16" x14ac:dyDescent="0.25">
      <c r="A52" s="49">
        <v>2223546484951</v>
      </c>
      <c r="B52" s="50" t="s">
        <v>158</v>
      </c>
      <c r="C52" s="56">
        <f>'SET SİPARİŞ FORMU'!C4+'SET SİPARİŞ FORMU'!C7</f>
        <v>0</v>
      </c>
      <c r="D52" s="56">
        <f>'SET SİPARİŞ FORMU'!D4+'SET SİPARİŞ FORMU'!D7</f>
        <v>0</v>
      </c>
      <c r="E52" s="56">
        <f>'SET SİPARİŞ FORMU'!E4+'SET SİPARİŞ FORMU'!E7</f>
        <v>0</v>
      </c>
      <c r="F52" s="56">
        <f>'SET SİPARİŞ FORMU'!F4+'SET SİPARİŞ FORMU'!F7</f>
        <v>0</v>
      </c>
      <c r="G52" s="56"/>
      <c r="H52" s="57">
        <v>10</v>
      </c>
      <c r="I52" s="51">
        <f t="shared" si="23"/>
        <v>0</v>
      </c>
      <c r="J52" s="52"/>
      <c r="K52" s="53">
        <f t="shared" si="24"/>
        <v>0</v>
      </c>
      <c r="L52" s="60">
        <f t="shared" si="25"/>
        <v>0</v>
      </c>
      <c r="M52" s="121">
        <f t="shared" si="19"/>
        <v>0</v>
      </c>
      <c r="N52" s="59">
        <f t="shared" si="20"/>
        <v>0</v>
      </c>
      <c r="O52" s="59">
        <f t="shared" si="21"/>
        <v>0</v>
      </c>
      <c r="P52" s="60">
        <f t="shared" si="22"/>
        <v>0</v>
      </c>
    </row>
    <row r="53" spans="1:16" x14ac:dyDescent="0.25">
      <c r="A53" s="49">
        <v>2223546484952</v>
      </c>
      <c r="B53" s="50" t="s">
        <v>159</v>
      </c>
      <c r="C53" s="56">
        <f>'SET SİPARİŞ FORMU'!C4+'SET SİPARİŞ FORMU'!C7</f>
        <v>0</v>
      </c>
      <c r="D53" s="56">
        <f>'SET SİPARİŞ FORMU'!D4+'SET SİPARİŞ FORMU'!D7</f>
        <v>0</v>
      </c>
      <c r="E53" s="56">
        <f>'SET SİPARİŞ FORMU'!E4+'SET SİPARİŞ FORMU'!E7</f>
        <v>0</v>
      </c>
      <c r="F53" s="56">
        <f>'SET SİPARİŞ FORMU'!F4+'SET SİPARİŞ FORMU'!F7</f>
        <v>0</v>
      </c>
      <c r="G53" s="56"/>
      <c r="H53" s="57">
        <v>10</v>
      </c>
      <c r="I53" s="51">
        <f t="shared" si="23"/>
        <v>0</v>
      </c>
      <c r="J53" s="52"/>
      <c r="K53" s="53">
        <f t="shared" si="24"/>
        <v>0</v>
      </c>
      <c r="L53" s="60">
        <f t="shared" si="25"/>
        <v>0</v>
      </c>
      <c r="M53" s="121">
        <f t="shared" si="19"/>
        <v>0</v>
      </c>
      <c r="N53" s="59">
        <f t="shared" si="20"/>
        <v>0</v>
      </c>
      <c r="O53" s="59">
        <f t="shared" si="21"/>
        <v>0</v>
      </c>
      <c r="P53" s="60">
        <f t="shared" si="22"/>
        <v>0</v>
      </c>
    </row>
    <row r="54" spans="1:16" x14ac:dyDescent="0.25">
      <c r="A54" s="49">
        <v>2223546484953</v>
      </c>
      <c r="B54" s="50" t="s">
        <v>160</v>
      </c>
      <c r="C54" s="56">
        <f>'SET SİPARİŞ FORMU'!C4+'SET SİPARİŞ FORMU'!C7</f>
        <v>0</v>
      </c>
      <c r="D54" s="56">
        <f>'SET SİPARİŞ FORMU'!D4+'SET SİPARİŞ FORMU'!D7</f>
        <v>0</v>
      </c>
      <c r="E54" s="56">
        <f>'SET SİPARİŞ FORMU'!E4+'SET SİPARİŞ FORMU'!E7</f>
        <v>0</v>
      </c>
      <c r="F54" s="56"/>
      <c r="G54" s="56"/>
      <c r="H54" s="57">
        <v>10</v>
      </c>
      <c r="I54" s="51">
        <f t="shared" si="23"/>
        <v>0</v>
      </c>
      <c r="J54" s="52"/>
      <c r="K54" s="53">
        <f t="shared" si="24"/>
        <v>0</v>
      </c>
      <c r="L54" s="60">
        <f t="shared" si="25"/>
        <v>0</v>
      </c>
      <c r="M54" s="121">
        <f t="shared" si="19"/>
        <v>0</v>
      </c>
      <c r="N54" s="59">
        <f t="shared" si="20"/>
        <v>0</v>
      </c>
      <c r="O54" s="59">
        <f t="shared" si="21"/>
        <v>0</v>
      </c>
      <c r="P54" s="60">
        <f t="shared" si="22"/>
        <v>0</v>
      </c>
    </row>
    <row r="55" spans="1:16" x14ac:dyDescent="0.25">
      <c r="A55" s="49">
        <v>2223546484954</v>
      </c>
      <c r="B55" s="50" t="s">
        <v>161</v>
      </c>
      <c r="C55" s="56">
        <f>'SET SİPARİŞ FORMU'!C4+'SET SİPARİŞ FORMU'!C7</f>
        <v>0</v>
      </c>
      <c r="D55" s="56">
        <f>'SET SİPARİŞ FORMU'!D4+'SET SİPARİŞ FORMU'!D7</f>
        <v>0</v>
      </c>
      <c r="E55" s="56">
        <f>'SET SİPARİŞ FORMU'!E4+'SET SİPARİŞ FORMU'!E7</f>
        <v>0</v>
      </c>
      <c r="F55" s="56"/>
      <c r="G55" s="56"/>
      <c r="H55" s="57">
        <v>10</v>
      </c>
      <c r="I55" s="51">
        <f t="shared" si="23"/>
        <v>0</v>
      </c>
      <c r="J55" s="52"/>
      <c r="K55" s="53">
        <f t="shared" si="24"/>
        <v>0</v>
      </c>
      <c r="L55" s="60">
        <f t="shared" si="25"/>
        <v>0</v>
      </c>
      <c r="M55" s="121">
        <f t="shared" si="19"/>
        <v>0</v>
      </c>
      <c r="N55" s="59">
        <f t="shared" si="20"/>
        <v>0</v>
      </c>
      <c r="O55" s="59">
        <f t="shared" si="21"/>
        <v>0</v>
      </c>
      <c r="P55" s="60">
        <f t="shared" si="22"/>
        <v>0</v>
      </c>
    </row>
    <row r="56" spans="1:16" x14ac:dyDescent="0.25">
      <c r="A56" s="49">
        <v>2223546484955</v>
      </c>
      <c r="B56" s="50" t="s">
        <v>162</v>
      </c>
      <c r="C56" s="56">
        <f>'SET SİPARİŞ FORMU'!C4+'SET SİPARİŞ FORMU'!C7</f>
        <v>0</v>
      </c>
      <c r="D56" s="56">
        <f>'SET SİPARİŞ FORMU'!D4+'SET SİPARİŞ FORMU'!D7</f>
        <v>0</v>
      </c>
      <c r="E56" s="56">
        <f>'SET SİPARİŞ FORMU'!E4+'SET SİPARİŞ FORMU'!E7</f>
        <v>0</v>
      </c>
      <c r="F56" s="56"/>
      <c r="G56" s="56"/>
      <c r="H56" s="57">
        <v>10</v>
      </c>
      <c r="I56" s="51">
        <f t="shared" si="23"/>
        <v>0</v>
      </c>
      <c r="J56" s="52"/>
      <c r="K56" s="53">
        <f t="shared" si="24"/>
        <v>0</v>
      </c>
      <c r="L56" s="60">
        <f t="shared" si="25"/>
        <v>0</v>
      </c>
      <c r="M56" s="121">
        <f t="shared" si="19"/>
        <v>0</v>
      </c>
      <c r="N56" s="59">
        <f t="shared" si="20"/>
        <v>0</v>
      </c>
      <c r="O56" s="59">
        <f t="shared" si="21"/>
        <v>0</v>
      </c>
      <c r="P56" s="60">
        <f t="shared" si="22"/>
        <v>0</v>
      </c>
    </row>
    <row r="57" spans="1:16" x14ac:dyDescent="0.25">
      <c r="A57" s="49">
        <v>2223546484956</v>
      </c>
      <c r="B57" s="50" t="s">
        <v>163</v>
      </c>
      <c r="C57" s="56">
        <f>'SET SİPARİŞ FORMU'!C4+'SET SİPARİŞ FORMU'!C7</f>
        <v>0</v>
      </c>
      <c r="D57" s="56">
        <f>'SET SİPARİŞ FORMU'!D4+'SET SİPARİŞ FORMU'!D7</f>
        <v>0</v>
      </c>
      <c r="E57" s="56">
        <f>'SET SİPARİŞ FORMU'!E4+'SET SİPARİŞ FORMU'!E7</f>
        <v>0</v>
      </c>
      <c r="F57" s="56"/>
      <c r="G57" s="56"/>
      <c r="H57" s="57">
        <v>10</v>
      </c>
      <c r="I57" s="51">
        <f t="shared" si="23"/>
        <v>0</v>
      </c>
      <c r="J57" s="52"/>
      <c r="K57" s="53">
        <f t="shared" si="24"/>
        <v>0</v>
      </c>
      <c r="L57" s="60">
        <f t="shared" si="25"/>
        <v>0</v>
      </c>
      <c r="M57" s="121">
        <f t="shared" si="19"/>
        <v>0</v>
      </c>
      <c r="N57" s="59">
        <f t="shared" si="20"/>
        <v>0</v>
      </c>
      <c r="O57" s="59">
        <f t="shared" si="21"/>
        <v>0</v>
      </c>
      <c r="P57" s="60">
        <f t="shared" si="22"/>
        <v>0</v>
      </c>
    </row>
    <row r="58" spans="1:16" x14ac:dyDescent="0.25">
      <c r="A58" s="49">
        <v>2223546484957</v>
      </c>
      <c r="B58" s="50" t="s">
        <v>164</v>
      </c>
      <c r="C58" s="56">
        <f>'SET SİPARİŞ FORMU'!C4+'SET SİPARİŞ FORMU'!C7</f>
        <v>0</v>
      </c>
      <c r="D58" s="56">
        <f>'SET SİPARİŞ FORMU'!D4+'SET SİPARİŞ FORMU'!D7</f>
        <v>0</v>
      </c>
      <c r="E58" s="56">
        <f>'SET SİPARİŞ FORMU'!E4+'SET SİPARİŞ FORMU'!E7</f>
        <v>0</v>
      </c>
      <c r="F58" s="56"/>
      <c r="G58" s="56"/>
      <c r="H58" s="57">
        <v>10</v>
      </c>
      <c r="I58" s="51">
        <f t="shared" si="23"/>
        <v>0</v>
      </c>
      <c r="J58" s="52"/>
      <c r="K58" s="53">
        <f t="shared" si="24"/>
        <v>0</v>
      </c>
      <c r="L58" s="60">
        <f t="shared" si="25"/>
        <v>0</v>
      </c>
      <c r="M58" s="121">
        <f t="shared" si="19"/>
        <v>0</v>
      </c>
      <c r="N58" s="59">
        <f t="shared" si="20"/>
        <v>0</v>
      </c>
      <c r="O58" s="59">
        <f t="shared" si="21"/>
        <v>0</v>
      </c>
      <c r="P58" s="60">
        <f t="shared" si="22"/>
        <v>0</v>
      </c>
    </row>
    <row r="59" spans="1:16" x14ac:dyDescent="0.25">
      <c r="A59" s="49">
        <v>2223546484958</v>
      </c>
      <c r="B59" s="50" t="s">
        <v>165</v>
      </c>
      <c r="C59" s="56">
        <f>'SET SİPARİŞ FORMU'!C4+'SET SİPARİŞ FORMU'!C7</f>
        <v>0</v>
      </c>
      <c r="D59" s="56">
        <f>'SET SİPARİŞ FORMU'!D4+'SET SİPARİŞ FORMU'!D7</f>
        <v>0</v>
      </c>
      <c r="E59" s="56">
        <f>'SET SİPARİŞ FORMU'!E4+'SET SİPARİŞ FORMU'!E7</f>
        <v>0</v>
      </c>
      <c r="F59" s="56"/>
      <c r="G59" s="56"/>
      <c r="H59" s="57">
        <v>10</v>
      </c>
      <c r="I59" s="51">
        <f t="shared" si="23"/>
        <v>0</v>
      </c>
      <c r="J59" s="52"/>
      <c r="K59" s="53">
        <f t="shared" si="24"/>
        <v>0</v>
      </c>
      <c r="L59" s="60">
        <f t="shared" si="25"/>
        <v>0</v>
      </c>
      <c r="M59" s="121">
        <f t="shared" si="19"/>
        <v>0</v>
      </c>
      <c r="N59" s="59">
        <f t="shared" si="20"/>
        <v>0</v>
      </c>
      <c r="O59" s="59">
        <f t="shared" si="21"/>
        <v>0</v>
      </c>
      <c r="P59" s="60">
        <f t="shared" si="22"/>
        <v>0</v>
      </c>
    </row>
    <row r="60" spans="1:16" x14ac:dyDescent="0.25">
      <c r="A60" s="49">
        <v>2223546484959</v>
      </c>
      <c r="B60" s="50" t="s">
        <v>166</v>
      </c>
      <c r="C60" s="56">
        <f>'SET SİPARİŞ FORMU'!C4+'SET SİPARİŞ FORMU'!C7</f>
        <v>0</v>
      </c>
      <c r="D60" s="56">
        <f>'SET SİPARİŞ FORMU'!D4+'SET SİPARİŞ FORMU'!D7</f>
        <v>0</v>
      </c>
      <c r="E60" s="56">
        <f>'SET SİPARİŞ FORMU'!E4+'SET SİPARİŞ FORMU'!E7</f>
        <v>0</v>
      </c>
      <c r="F60" s="56"/>
      <c r="G60" s="56"/>
      <c r="H60" s="57">
        <v>10</v>
      </c>
      <c r="I60" s="51">
        <f t="shared" si="23"/>
        <v>0</v>
      </c>
      <c r="J60" s="52"/>
      <c r="K60" s="53">
        <f t="shared" si="24"/>
        <v>0</v>
      </c>
      <c r="L60" s="60">
        <f t="shared" si="25"/>
        <v>0</v>
      </c>
      <c r="M60" s="121">
        <f t="shared" si="19"/>
        <v>0</v>
      </c>
      <c r="N60" s="59">
        <f t="shared" si="20"/>
        <v>0</v>
      </c>
      <c r="O60" s="59">
        <f t="shared" si="21"/>
        <v>0</v>
      </c>
      <c r="P60" s="60">
        <f t="shared" si="22"/>
        <v>0</v>
      </c>
    </row>
    <row r="61" spans="1:16" x14ac:dyDescent="0.25">
      <c r="A61" s="49">
        <v>2223546484960</v>
      </c>
      <c r="B61" s="50" t="s">
        <v>167</v>
      </c>
      <c r="C61" s="56">
        <f>'SET SİPARİŞ FORMU'!C4+'SET SİPARİŞ FORMU'!C7</f>
        <v>0</v>
      </c>
      <c r="D61" s="56">
        <f>'SET SİPARİŞ FORMU'!D4+'SET SİPARİŞ FORMU'!D7</f>
        <v>0</v>
      </c>
      <c r="E61" s="56">
        <f>'SET SİPARİŞ FORMU'!E4+'SET SİPARİŞ FORMU'!E7</f>
        <v>0</v>
      </c>
      <c r="F61" s="56"/>
      <c r="G61" s="56"/>
      <c r="H61" s="57">
        <v>10</v>
      </c>
      <c r="I61" s="51">
        <f t="shared" si="23"/>
        <v>0</v>
      </c>
      <c r="J61" s="52"/>
      <c r="K61" s="53">
        <f t="shared" si="24"/>
        <v>0</v>
      </c>
      <c r="L61" s="60">
        <f t="shared" si="25"/>
        <v>0</v>
      </c>
      <c r="M61" s="121">
        <f t="shared" si="19"/>
        <v>0</v>
      </c>
      <c r="N61" s="59">
        <f t="shared" si="20"/>
        <v>0</v>
      </c>
      <c r="O61" s="59">
        <f t="shared" si="21"/>
        <v>0</v>
      </c>
      <c r="P61" s="60">
        <f t="shared" si="22"/>
        <v>0</v>
      </c>
    </row>
    <row r="62" spans="1:16" x14ac:dyDescent="0.25">
      <c r="A62" s="49">
        <v>2223546484961</v>
      </c>
      <c r="B62" s="50" t="s">
        <v>168</v>
      </c>
      <c r="C62" s="56">
        <f>'SET SİPARİŞ FORMU'!C4+'SET SİPARİŞ FORMU'!C7</f>
        <v>0</v>
      </c>
      <c r="D62" s="56">
        <f>'SET SİPARİŞ FORMU'!D4+'SET SİPARİŞ FORMU'!D7</f>
        <v>0</v>
      </c>
      <c r="E62" s="56">
        <f>'SET SİPARİŞ FORMU'!E4+'SET SİPARİŞ FORMU'!E7</f>
        <v>0</v>
      </c>
      <c r="F62" s="56"/>
      <c r="G62" s="56"/>
      <c r="H62" s="57">
        <v>10</v>
      </c>
      <c r="I62" s="51">
        <f t="shared" si="23"/>
        <v>0</v>
      </c>
      <c r="J62" s="52"/>
      <c r="K62" s="53">
        <f t="shared" si="24"/>
        <v>0</v>
      </c>
      <c r="L62" s="60">
        <f t="shared" si="25"/>
        <v>0</v>
      </c>
      <c r="M62" s="121">
        <f t="shared" si="19"/>
        <v>0</v>
      </c>
      <c r="N62" s="59">
        <f t="shared" si="20"/>
        <v>0</v>
      </c>
      <c r="O62" s="59">
        <f t="shared" si="21"/>
        <v>0</v>
      </c>
      <c r="P62" s="60">
        <f t="shared" si="22"/>
        <v>0</v>
      </c>
    </row>
    <row r="63" spans="1:16" x14ac:dyDescent="0.25">
      <c r="A63" s="49">
        <v>2223546484962</v>
      </c>
      <c r="B63" s="50" t="s">
        <v>169</v>
      </c>
      <c r="C63" s="56">
        <f>'SET SİPARİŞ FORMU'!C4+'SET SİPARİŞ FORMU'!C7</f>
        <v>0</v>
      </c>
      <c r="D63" s="56">
        <f>'SET SİPARİŞ FORMU'!D4+'SET SİPARİŞ FORMU'!D7</f>
        <v>0</v>
      </c>
      <c r="E63" s="56">
        <f>'SET SİPARİŞ FORMU'!E4+'SET SİPARİŞ FORMU'!E7</f>
        <v>0</v>
      </c>
      <c r="F63" s="56"/>
      <c r="G63" s="67"/>
      <c r="H63" s="57">
        <v>10</v>
      </c>
      <c r="I63" s="51">
        <f t="shared" si="23"/>
        <v>0</v>
      </c>
      <c r="J63" s="52"/>
      <c r="K63" s="53">
        <f t="shared" si="24"/>
        <v>0</v>
      </c>
      <c r="L63" s="60">
        <f t="shared" si="25"/>
        <v>0</v>
      </c>
      <c r="M63" s="121">
        <f t="shared" si="19"/>
        <v>0</v>
      </c>
      <c r="N63" s="59">
        <f t="shared" si="20"/>
        <v>0</v>
      </c>
      <c r="O63" s="59">
        <f t="shared" si="21"/>
        <v>0</v>
      </c>
      <c r="P63" s="60">
        <f t="shared" si="22"/>
        <v>0</v>
      </c>
    </row>
    <row r="64" spans="1:16" ht="15.75" thickBot="1" x14ac:dyDescent="0.3">
      <c r="A64" s="168" t="s">
        <v>4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16">
        <f t="shared" ref="K64:L64" si="26">SUM(K44:K63)</f>
        <v>0</v>
      </c>
      <c r="L64" s="118">
        <f t="shared" si="26"/>
        <v>0</v>
      </c>
      <c r="M64" s="122">
        <f>IFERROR(SUM(M44:M63),0)</f>
        <v>0</v>
      </c>
      <c r="N64" s="45">
        <f>IFERROR(SUM(N44:N63),0)</f>
        <v>0</v>
      </c>
      <c r="O64" s="45">
        <f>IFERROR(SUM(O44:O63),0)</f>
        <v>0</v>
      </c>
      <c r="P64" s="46">
        <f>IFERROR(SUM(P44:P63),0)</f>
        <v>0</v>
      </c>
    </row>
    <row r="65" spans="1:16" ht="15.75" thickBot="1" x14ac:dyDescent="0.3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6" x14ac:dyDescent="0.25">
      <c r="A66" s="48" t="s">
        <v>46</v>
      </c>
      <c r="B66" s="28" t="s">
        <v>461</v>
      </c>
      <c r="C66" s="29" t="s">
        <v>184</v>
      </c>
      <c r="D66" s="29" t="s">
        <v>186</v>
      </c>
      <c r="E66" s="29" t="s">
        <v>185</v>
      </c>
      <c r="F66" s="29" t="s">
        <v>172</v>
      </c>
      <c r="G66" s="29" t="s">
        <v>0</v>
      </c>
      <c r="H66" s="29" t="s">
        <v>1</v>
      </c>
      <c r="I66" s="29" t="s">
        <v>2</v>
      </c>
      <c r="J66" s="30" t="s">
        <v>41</v>
      </c>
      <c r="K66" s="29" t="s">
        <v>3</v>
      </c>
      <c r="L66" s="29" t="s">
        <v>8</v>
      </c>
      <c r="M66" s="29" t="s">
        <v>255</v>
      </c>
      <c r="N66" s="29" t="s">
        <v>254</v>
      </c>
      <c r="O66" s="29" t="s">
        <v>257</v>
      </c>
      <c r="P66" s="33" t="s">
        <v>258</v>
      </c>
    </row>
    <row r="67" spans="1:16" x14ac:dyDescent="0.25">
      <c r="A67" s="78">
        <v>9786052755099</v>
      </c>
      <c r="B67" s="50" t="s">
        <v>270</v>
      </c>
      <c r="C67" s="56">
        <f>'SET SİPARİŞ FORMU'!C4+'SET SİPARİŞ FORMU'!C8</f>
        <v>0</v>
      </c>
      <c r="D67" s="56">
        <f>'SET SİPARİŞ FORMU'!D4+'SET SİPARİŞ FORMU'!D8</f>
        <v>0</v>
      </c>
      <c r="E67" s="56">
        <f>'SET SİPARİŞ FORMU'!E4+'SET SİPARİŞ FORMU'!E8</f>
        <v>0</v>
      </c>
      <c r="F67" s="56">
        <f>'SET SİPARİŞ FORMU'!F4+'SET SİPARİŞ FORMU'!F8</f>
        <v>0</v>
      </c>
      <c r="G67" s="56"/>
      <c r="H67" s="57">
        <v>632</v>
      </c>
      <c r="I67" s="51">
        <f>ROUNDUP((C67+D67+E67+F67)/8,0)</f>
        <v>0</v>
      </c>
      <c r="J67" s="52"/>
      <c r="K67" s="53">
        <f t="shared" ref="K67:K78" si="27">(I67+J67)*H67</f>
        <v>0</v>
      </c>
      <c r="L67" s="59">
        <f t="shared" ref="L67:L81" si="28">K67-(K67*$K$83/100)</f>
        <v>0</v>
      </c>
      <c r="M67" s="59">
        <f t="shared" ref="M67:M81" si="29">IFERROR((L67/((I67+J67)*8))*IF(C67&lt;=0,0,1),0)</f>
        <v>0</v>
      </c>
      <c r="N67" s="59">
        <f t="shared" ref="N67:N81" si="30">IFERROR((L67/((I67+J67)*8))*IF(D67&lt;=0,0,1),0)</f>
        <v>0</v>
      </c>
      <c r="O67" s="59">
        <f t="shared" ref="O67:O81" si="31">IFERROR((L67/((I67+J67)*8))*IF(E67&lt;=0,0,1),0)</f>
        <v>0</v>
      </c>
      <c r="P67" s="60">
        <f t="shared" ref="P67:P81" si="32">IFERROR((L67/((I67+J67)*8))*IF(F67&lt;=0,0,1),0)</f>
        <v>0</v>
      </c>
    </row>
    <row r="68" spans="1:16" x14ac:dyDescent="0.25">
      <c r="A68" s="78">
        <v>9786052755006</v>
      </c>
      <c r="B68" s="50" t="s">
        <v>278</v>
      </c>
      <c r="C68" s="56"/>
      <c r="D68" s="56">
        <f>'SET SİPARİŞ FORMU'!D4+'SET SİPARİŞ FORMU'!D8</f>
        <v>0</v>
      </c>
      <c r="E68" s="56">
        <f>'SET SİPARİŞ FORMU'!E4+'SET SİPARİŞ FORMU'!E8</f>
        <v>0</v>
      </c>
      <c r="F68" s="56">
        <f>'SET SİPARİŞ FORMU'!F4+'SET SİPARİŞ FORMU'!F8</f>
        <v>0</v>
      </c>
      <c r="G68" s="56"/>
      <c r="H68" s="57">
        <v>667</v>
      </c>
      <c r="I68" s="51">
        <f t="shared" ref="I68:I81" si="33">ROUNDUP((C68+D68+E68+F68)/8,0)</f>
        <v>0</v>
      </c>
      <c r="J68" s="52"/>
      <c r="K68" s="53">
        <f t="shared" si="27"/>
        <v>0</v>
      </c>
      <c r="L68" s="59">
        <f t="shared" si="28"/>
        <v>0</v>
      </c>
      <c r="M68" s="59">
        <f t="shared" si="29"/>
        <v>0</v>
      </c>
      <c r="N68" s="59">
        <f t="shared" si="30"/>
        <v>0</v>
      </c>
      <c r="O68" s="59">
        <f t="shared" si="31"/>
        <v>0</v>
      </c>
      <c r="P68" s="60">
        <f t="shared" si="32"/>
        <v>0</v>
      </c>
    </row>
    <row r="69" spans="1:16" x14ac:dyDescent="0.25">
      <c r="A69" s="78">
        <v>9786052755105</v>
      </c>
      <c r="B69" s="50" t="s">
        <v>279</v>
      </c>
      <c r="C69" s="56"/>
      <c r="D69" s="56">
        <f>'SET SİPARİŞ FORMU'!D4+'SET SİPARİŞ FORMU'!D8</f>
        <v>0</v>
      </c>
      <c r="E69" s="56">
        <f>'SET SİPARİŞ FORMU'!E4+'SET SİPARİŞ FORMU'!E8</f>
        <v>0</v>
      </c>
      <c r="F69" s="56">
        <f>'SET SİPARİŞ FORMU'!F4+'SET SİPARİŞ FORMU'!F8</f>
        <v>0</v>
      </c>
      <c r="G69" s="56"/>
      <c r="H69" s="57">
        <v>452</v>
      </c>
      <c r="I69" s="51">
        <f t="shared" si="33"/>
        <v>0</v>
      </c>
      <c r="J69" s="52"/>
      <c r="K69" s="53">
        <f t="shared" si="27"/>
        <v>0</v>
      </c>
      <c r="L69" s="59">
        <f t="shared" si="28"/>
        <v>0</v>
      </c>
      <c r="M69" s="59">
        <f t="shared" si="29"/>
        <v>0</v>
      </c>
      <c r="N69" s="59">
        <f t="shared" si="30"/>
        <v>0</v>
      </c>
      <c r="O69" s="59">
        <f t="shared" si="31"/>
        <v>0</v>
      </c>
      <c r="P69" s="60">
        <f t="shared" si="32"/>
        <v>0</v>
      </c>
    </row>
    <row r="70" spans="1:16" x14ac:dyDescent="0.25">
      <c r="A70" s="78">
        <v>9786052755075</v>
      </c>
      <c r="B70" s="50" t="s">
        <v>281</v>
      </c>
      <c r="C70" s="56"/>
      <c r="D70" s="56">
        <f>'SET SİPARİŞ FORMU'!D4+'SET SİPARİŞ FORMU'!D8</f>
        <v>0</v>
      </c>
      <c r="E70" s="56">
        <f>'SET SİPARİŞ FORMU'!E4+'SET SİPARİŞ FORMU'!E8</f>
        <v>0</v>
      </c>
      <c r="F70" s="56">
        <f>'SET SİPARİŞ FORMU'!F4+'SET SİPARİŞ FORMU'!F8</f>
        <v>0</v>
      </c>
      <c r="G70" s="56"/>
      <c r="H70" s="57">
        <v>255</v>
      </c>
      <c r="I70" s="51">
        <f t="shared" si="33"/>
        <v>0</v>
      </c>
      <c r="J70" s="52"/>
      <c r="K70" s="53">
        <f t="shared" si="27"/>
        <v>0</v>
      </c>
      <c r="L70" s="59">
        <f t="shared" si="28"/>
        <v>0</v>
      </c>
      <c r="M70" s="59">
        <f t="shared" si="29"/>
        <v>0</v>
      </c>
      <c r="N70" s="59">
        <f t="shared" si="30"/>
        <v>0</v>
      </c>
      <c r="O70" s="59">
        <f t="shared" si="31"/>
        <v>0</v>
      </c>
      <c r="P70" s="60">
        <f t="shared" si="32"/>
        <v>0</v>
      </c>
    </row>
    <row r="71" spans="1:16" x14ac:dyDescent="0.25">
      <c r="A71" s="78">
        <v>9786052755037</v>
      </c>
      <c r="B71" s="50" t="s">
        <v>268</v>
      </c>
      <c r="C71" s="56">
        <f>'SET SİPARİŞ FORMU'!C4+'SET SİPARİŞ FORMU'!C8</f>
        <v>0</v>
      </c>
      <c r="D71" s="56">
        <f>'SET SİPARİŞ FORMU'!D4+'SET SİPARİŞ FORMU'!D8</f>
        <v>0</v>
      </c>
      <c r="E71" s="56">
        <f>'SET SİPARİŞ FORMU'!E4+'SET SİPARİŞ FORMU'!E8</f>
        <v>0</v>
      </c>
      <c r="F71" s="56">
        <f>'SET SİPARİŞ FORMU'!F4+'SET SİPARİŞ FORMU'!F8</f>
        <v>0</v>
      </c>
      <c r="G71" s="56"/>
      <c r="H71" s="57">
        <v>766</v>
      </c>
      <c r="I71" s="51">
        <f t="shared" si="33"/>
        <v>0</v>
      </c>
      <c r="J71" s="52"/>
      <c r="K71" s="53">
        <f t="shared" si="27"/>
        <v>0</v>
      </c>
      <c r="L71" s="59">
        <f t="shared" si="28"/>
        <v>0</v>
      </c>
      <c r="M71" s="59">
        <f t="shared" si="29"/>
        <v>0</v>
      </c>
      <c r="N71" s="59">
        <f t="shared" si="30"/>
        <v>0</v>
      </c>
      <c r="O71" s="59">
        <f t="shared" si="31"/>
        <v>0</v>
      </c>
      <c r="P71" s="60">
        <f t="shared" si="32"/>
        <v>0</v>
      </c>
    </row>
    <row r="72" spans="1:16" x14ac:dyDescent="0.25">
      <c r="A72" s="78">
        <v>9786052755013</v>
      </c>
      <c r="B72" s="50" t="s">
        <v>276</v>
      </c>
      <c r="C72" s="56">
        <f>'SET SİPARİŞ FORMU'!C4+'SET SİPARİŞ FORMU'!C8</f>
        <v>0</v>
      </c>
      <c r="D72" s="56">
        <f>'SET SİPARİŞ FORMU'!D4+'SET SİPARİŞ FORMU'!D8</f>
        <v>0</v>
      </c>
      <c r="E72" s="56">
        <f>'SET SİPARİŞ FORMU'!E4+'SET SİPARİŞ FORMU'!E8</f>
        <v>0</v>
      </c>
      <c r="F72" s="56">
        <f>'SET SİPARİŞ FORMU'!F4+'SET SİPARİŞ FORMU'!F8</f>
        <v>0</v>
      </c>
      <c r="G72" s="56"/>
      <c r="H72" s="57">
        <v>703</v>
      </c>
      <c r="I72" s="51">
        <f t="shared" si="33"/>
        <v>0</v>
      </c>
      <c r="J72" s="52"/>
      <c r="K72" s="53">
        <f t="shared" si="27"/>
        <v>0</v>
      </c>
      <c r="L72" s="59">
        <f t="shared" si="28"/>
        <v>0</v>
      </c>
      <c r="M72" s="59">
        <f t="shared" si="29"/>
        <v>0</v>
      </c>
      <c r="N72" s="59">
        <f t="shared" si="30"/>
        <v>0</v>
      </c>
      <c r="O72" s="59">
        <f t="shared" si="31"/>
        <v>0</v>
      </c>
      <c r="P72" s="60">
        <f t="shared" si="32"/>
        <v>0</v>
      </c>
    </row>
    <row r="73" spans="1:16" x14ac:dyDescent="0.25">
      <c r="A73" s="78">
        <v>9786052755129</v>
      </c>
      <c r="B73" s="50" t="s">
        <v>271</v>
      </c>
      <c r="C73" s="56">
        <f>'SET SİPARİŞ FORMU'!C4+'SET SİPARİŞ FORMU'!C8</f>
        <v>0</v>
      </c>
      <c r="D73" s="56"/>
      <c r="E73" s="56"/>
      <c r="F73" s="56">
        <f>'SET SİPARİŞ FORMU'!F4+'SET SİPARİŞ FORMU'!F8</f>
        <v>0</v>
      </c>
      <c r="G73" s="56"/>
      <c r="H73" s="57">
        <v>385</v>
      </c>
      <c r="I73" s="51">
        <f t="shared" si="33"/>
        <v>0</v>
      </c>
      <c r="J73" s="52"/>
      <c r="K73" s="53">
        <f t="shared" si="27"/>
        <v>0</v>
      </c>
      <c r="L73" s="59">
        <f t="shared" si="28"/>
        <v>0</v>
      </c>
      <c r="M73" s="59">
        <f t="shared" si="29"/>
        <v>0</v>
      </c>
      <c r="N73" s="59">
        <f t="shared" si="30"/>
        <v>0</v>
      </c>
      <c r="O73" s="59">
        <f t="shared" si="31"/>
        <v>0</v>
      </c>
      <c r="P73" s="60">
        <f t="shared" si="32"/>
        <v>0</v>
      </c>
    </row>
    <row r="74" spans="1:16" x14ac:dyDescent="0.25">
      <c r="A74" s="78">
        <v>9786052755068</v>
      </c>
      <c r="B74" s="50" t="s">
        <v>273</v>
      </c>
      <c r="C74" s="56">
        <f>'SET SİPARİŞ FORMU'!C4+'SET SİPARİŞ FORMU'!C8</f>
        <v>0</v>
      </c>
      <c r="D74" s="56"/>
      <c r="E74" s="56"/>
      <c r="F74" s="56">
        <f>'SET SİPARİŞ FORMU'!F4+'SET SİPARİŞ FORMU'!F8</f>
        <v>0</v>
      </c>
      <c r="G74" s="56"/>
      <c r="H74" s="57">
        <v>452</v>
      </c>
      <c r="I74" s="51">
        <f t="shared" si="33"/>
        <v>0</v>
      </c>
      <c r="J74" s="52"/>
      <c r="K74" s="53">
        <f t="shared" si="27"/>
        <v>0</v>
      </c>
      <c r="L74" s="59">
        <f t="shared" si="28"/>
        <v>0</v>
      </c>
      <c r="M74" s="59">
        <f t="shared" si="29"/>
        <v>0</v>
      </c>
      <c r="N74" s="59">
        <f t="shared" si="30"/>
        <v>0</v>
      </c>
      <c r="O74" s="59">
        <f t="shared" si="31"/>
        <v>0</v>
      </c>
      <c r="P74" s="60">
        <f t="shared" si="32"/>
        <v>0</v>
      </c>
    </row>
    <row r="75" spans="1:16" x14ac:dyDescent="0.25">
      <c r="A75" s="78">
        <v>9786052755082</v>
      </c>
      <c r="B75" s="50" t="s">
        <v>275</v>
      </c>
      <c r="C75" s="56">
        <f>'SET SİPARİŞ FORMU'!C4+'SET SİPARİŞ FORMU'!C8</f>
        <v>0</v>
      </c>
      <c r="D75" s="56"/>
      <c r="E75" s="56"/>
      <c r="F75" s="56">
        <f>'SET SİPARİŞ FORMU'!F4+'SET SİPARİŞ FORMU'!F8</f>
        <v>0</v>
      </c>
      <c r="G75" s="56"/>
      <c r="H75" s="57">
        <v>663</v>
      </c>
      <c r="I75" s="51">
        <f t="shared" si="33"/>
        <v>0</v>
      </c>
      <c r="J75" s="52"/>
      <c r="K75" s="53">
        <f t="shared" si="27"/>
        <v>0</v>
      </c>
      <c r="L75" s="59">
        <f t="shared" si="28"/>
        <v>0</v>
      </c>
      <c r="M75" s="59">
        <f t="shared" si="29"/>
        <v>0</v>
      </c>
      <c r="N75" s="59">
        <f t="shared" si="30"/>
        <v>0</v>
      </c>
      <c r="O75" s="59">
        <f t="shared" si="31"/>
        <v>0</v>
      </c>
      <c r="P75" s="60">
        <f t="shared" si="32"/>
        <v>0</v>
      </c>
    </row>
    <row r="76" spans="1:16" x14ac:dyDescent="0.25">
      <c r="A76" s="78">
        <v>9786052755136</v>
      </c>
      <c r="B76" s="50" t="s">
        <v>277</v>
      </c>
      <c r="C76" s="56"/>
      <c r="D76" s="56">
        <f>'SET SİPARİŞ FORMU'!D4+'SET SİPARİŞ FORMU'!D8</f>
        <v>0</v>
      </c>
      <c r="E76" s="56">
        <f>'SET SİPARİŞ FORMU'!E4+'SET SİPARİŞ FORMU'!E8</f>
        <v>0</v>
      </c>
      <c r="F76" s="56"/>
      <c r="G76" s="56"/>
      <c r="H76" s="57">
        <v>522</v>
      </c>
      <c r="I76" s="51">
        <f t="shared" si="33"/>
        <v>0</v>
      </c>
      <c r="J76" s="52"/>
      <c r="K76" s="53">
        <f t="shared" si="27"/>
        <v>0</v>
      </c>
      <c r="L76" s="59">
        <f t="shared" si="28"/>
        <v>0</v>
      </c>
      <c r="M76" s="59">
        <f t="shared" si="29"/>
        <v>0</v>
      </c>
      <c r="N76" s="59">
        <f t="shared" si="30"/>
        <v>0</v>
      </c>
      <c r="O76" s="59">
        <f t="shared" si="31"/>
        <v>0</v>
      </c>
      <c r="P76" s="60">
        <f t="shared" si="32"/>
        <v>0</v>
      </c>
    </row>
    <row r="77" spans="1:16" x14ac:dyDescent="0.25">
      <c r="A77" s="78">
        <v>9786052755112</v>
      </c>
      <c r="B77" s="50" t="s">
        <v>280</v>
      </c>
      <c r="C77" s="56"/>
      <c r="D77" s="56">
        <f>'SET SİPARİŞ FORMU'!D4+'SET SİPARİŞ FORMU'!D8</f>
        <v>0</v>
      </c>
      <c r="E77" s="56">
        <f>'SET SİPARİŞ FORMU'!E4+'SET SİPARİŞ FORMU'!E8</f>
        <v>0</v>
      </c>
      <c r="F77" s="56"/>
      <c r="G77" s="56"/>
      <c r="H77" s="57">
        <v>385</v>
      </c>
      <c r="I77" s="51">
        <f t="shared" si="33"/>
        <v>0</v>
      </c>
      <c r="J77" s="52"/>
      <c r="K77" s="53">
        <f t="shared" si="27"/>
        <v>0</v>
      </c>
      <c r="L77" s="59">
        <f t="shared" si="28"/>
        <v>0</v>
      </c>
      <c r="M77" s="59">
        <f t="shared" si="29"/>
        <v>0</v>
      </c>
      <c r="N77" s="59">
        <f t="shared" si="30"/>
        <v>0</v>
      </c>
      <c r="O77" s="59">
        <f t="shared" si="31"/>
        <v>0</v>
      </c>
      <c r="P77" s="60">
        <f t="shared" si="32"/>
        <v>0</v>
      </c>
    </row>
    <row r="78" spans="1:16" x14ac:dyDescent="0.25">
      <c r="A78" s="49">
        <v>9786052754993</v>
      </c>
      <c r="B78" s="50" t="s">
        <v>282</v>
      </c>
      <c r="C78" s="56"/>
      <c r="D78" s="56"/>
      <c r="E78" s="56">
        <f>'SET SİPARİŞ FORMU'!E4+'SET SİPARİŞ FORMU'!E8</f>
        <v>0</v>
      </c>
      <c r="F78" s="56"/>
      <c r="G78" s="67"/>
      <c r="H78" s="57">
        <v>452</v>
      </c>
      <c r="I78" s="51">
        <f t="shared" si="33"/>
        <v>0</v>
      </c>
      <c r="J78" s="52"/>
      <c r="K78" s="53">
        <f t="shared" si="27"/>
        <v>0</v>
      </c>
      <c r="L78" s="59">
        <f t="shared" si="28"/>
        <v>0</v>
      </c>
      <c r="M78" s="59">
        <f t="shared" si="29"/>
        <v>0</v>
      </c>
      <c r="N78" s="59">
        <f t="shared" si="30"/>
        <v>0</v>
      </c>
      <c r="O78" s="59">
        <f t="shared" si="31"/>
        <v>0</v>
      </c>
      <c r="P78" s="60">
        <f t="shared" si="32"/>
        <v>0</v>
      </c>
    </row>
    <row r="79" spans="1:16" x14ac:dyDescent="0.25">
      <c r="A79" s="78">
        <v>9786052755020</v>
      </c>
      <c r="B79" s="50" t="s">
        <v>269</v>
      </c>
      <c r="C79" s="56">
        <f>'SET SİPARİŞ FORMU'!C4+'SET SİPARİŞ FORMU'!C8</f>
        <v>0</v>
      </c>
      <c r="D79" s="56">
        <f>'SET SİPARİŞ FORMU'!D4+'SET SİPARİŞ FORMU'!D8</f>
        <v>0</v>
      </c>
      <c r="E79" s="56"/>
      <c r="F79" s="56"/>
      <c r="G79" s="56"/>
      <c r="H79" s="57">
        <v>431</v>
      </c>
      <c r="I79" s="51">
        <f t="shared" si="33"/>
        <v>0</v>
      </c>
      <c r="J79" s="52"/>
      <c r="K79" s="53">
        <f t="shared" ref="K79:K81" si="34">(I79+J79)*H79</f>
        <v>0</v>
      </c>
      <c r="L79" s="59">
        <f t="shared" si="28"/>
        <v>0</v>
      </c>
      <c r="M79" s="59">
        <f t="shared" si="29"/>
        <v>0</v>
      </c>
      <c r="N79" s="59">
        <f t="shared" si="30"/>
        <v>0</v>
      </c>
      <c r="O79" s="59">
        <f t="shared" si="31"/>
        <v>0</v>
      </c>
      <c r="P79" s="60">
        <f t="shared" si="32"/>
        <v>0</v>
      </c>
    </row>
    <row r="80" spans="1:16" x14ac:dyDescent="0.25">
      <c r="A80" s="78">
        <v>9786052755044</v>
      </c>
      <c r="B80" s="50" t="s">
        <v>272</v>
      </c>
      <c r="C80" s="56">
        <f>'SET SİPARİŞ FORMU'!C4+'SET SİPARİŞ FORMU'!C8</f>
        <v>0</v>
      </c>
      <c r="D80" s="56"/>
      <c r="E80" s="56"/>
      <c r="F80" s="56"/>
      <c r="G80" s="56"/>
      <c r="H80" s="57">
        <v>522</v>
      </c>
      <c r="I80" s="51">
        <f t="shared" si="33"/>
        <v>0</v>
      </c>
      <c r="J80" s="52"/>
      <c r="K80" s="53">
        <f t="shared" si="34"/>
        <v>0</v>
      </c>
      <c r="L80" s="59">
        <f t="shared" si="28"/>
        <v>0</v>
      </c>
      <c r="M80" s="59">
        <f t="shared" si="29"/>
        <v>0</v>
      </c>
      <c r="N80" s="59">
        <f t="shared" si="30"/>
        <v>0</v>
      </c>
      <c r="O80" s="59">
        <f t="shared" si="31"/>
        <v>0</v>
      </c>
      <c r="P80" s="60">
        <f t="shared" si="32"/>
        <v>0</v>
      </c>
    </row>
    <row r="81" spans="1:16" x14ac:dyDescent="0.25">
      <c r="A81" s="78">
        <v>9786052755051</v>
      </c>
      <c r="B81" s="50" t="s">
        <v>274</v>
      </c>
      <c r="C81" s="56">
        <f>'SET SİPARİŞ FORMU'!C4+'SET SİPARİŞ FORMU'!C8</f>
        <v>0</v>
      </c>
      <c r="D81" s="56"/>
      <c r="E81" s="56"/>
      <c r="F81" s="56"/>
      <c r="G81" s="56"/>
      <c r="H81" s="57">
        <v>452</v>
      </c>
      <c r="I81" s="51">
        <f t="shared" si="33"/>
        <v>0</v>
      </c>
      <c r="J81" s="52"/>
      <c r="K81" s="53">
        <f t="shared" si="34"/>
        <v>0</v>
      </c>
      <c r="L81" s="59">
        <f t="shared" si="28"/>
        <v>0</v>
      </c>
      <c r="M81" s="59">
        <f t="shared" si="29"/>
        <v>0</v>
      </c>
      <c r="N81" s="59">
        <f t="shared" si="30"/>
        <v>0</v>
      </c>
      <c r="O81" s="59">
        <f t="shared" si="31"/>
        <v>0</v>
      </c>
      <c r="P81" s="60">
        <f t="shared" si="32"/>
        <v>0</v>
      </c>
    </row>
    <row r="82" spans="1:16" x14ac:dyDescent="0.25">
      <c r="A82" s="166" t="s">
        <v>4</v>
      </c>
      <c r="B82" s="167"/>
      <c r="C82" s="167"/>
      <c r="D82" s="167"/>
      <c r="E82" s="167"/>
      <c r="F82" s="167"/>
      <c r="G82" s="167"/>
      <c r="H82" s="167"/>
      <c r="I82" s="167"/>
      <c r="J82" s="167"/>
      <c r="K82" s="40">
        <f t="shared" ref="K82:L82" si="35">SUM(K67:K81)</f>
        <v>0</v>
      </c>
      <c r="L82" s="45">
        <f t="shared" si="35"/>
        <v>0</v>
      </c>
      <c r="M82" s="45">
        <f>IFERROR(SUM(M67:M81),0)</f>
        <v>0</v>
      </c>
      <c r="N82" s="45">
        <f>IFERROR(SUM(N67:N81),0)</f>
        <v>0</v>
      </c>
      <c r="O82" s="45">
        <f>IFERROR(SUM(O67:O81),0)</f>
        <v>0</v>
      </c>
      <c r="P82" s="46">
        <f>IFERROR(SUM(P67:P81),0)</f>
        <v>0</v>
      </c>
    </row>
    <row r="83" spans="1:16" ht="15.75" thickBot="1" x14ac:dyDescent="0.3">
      <c r="A83" s="168" t="s">
        <v>7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70">
        <f>SUM('SET SİPARİŞ FORMU'!C29:C29)</f>
        <v>0</v>
      </c>
      <c r="L83" s="170"/>
      <c r="M83" s="170"/>
      <c r="N83" s="170"/>
      <c r="O83" s="170"/>
      <c r="P83" s="171"/>
    </row>
    <row r="84" spans="1:16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2"/>
    </row>
    <row r="85" spans="1:16" x14ac:dyDescent="0.25"/>
    <row r="86" spans="1:16" ht="19.5" x14ac:dyDescent="0.3">
      <c r="K86" s="71"/>
      <c r="L86" s="73" t="s">
        <v>171</v>
      </c>
    </row>
    <row r="87" spans="1:16" ht="19.5" x14ac:dyDescent="0.3">
      <c r="K87" s="74" t="s">
        <v>260</v>
      </c>
      <c r="L87" s="75">
        <f>K20+K40+K64+K82</f>
        <v>0</v>
      </c>
    </row>
    <row r="88" spans="1:16" ht="19.5" x14ac:dyDescent="0.3">
      <c r="K88" s="74" t="s">
        <v>261</v>
      </c>
      <c r="L88" s="75">
        <f>L20+L40+L64+L82</f>
        <v>0</v>
      </c>
    </row>
  </sheetData>
  <mergeCells count="13">
    <mergeCell ref="A64:J64"/>
    <mergeCell ref="A83:J83"/>
    <mergeCell ref="K83:P83"/>
    <mergeCell ref="A82:J82"/>
    <mergeCell ref="A1:P1"/>
    <mergeCell ref="K21:P21"/>
    <mergeCell ref="K41:P41"/>
    <mergeCell ref="A41:J41"/>
    <mergeCell ref="A2:K2"/>
    <mergeCell ref="A22:K22"/>
    <mergeCell ref="A20:J20"/>
    <mergeCell ref="A40:J40"/>
    <mergeCell ref="A21:J21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J44:J63 J24:J39 J67:J81 J4:J19" xr:uid="{00000000-0002-0000-0300-000000000000}">
      <formula1>0</formula1>
      <formula2>10000</formula2>
    </dataValidation>
  </dataValidations>
  <pageMargins left="0.25" right="0.25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F9D4-69BA-4AEE-A331-8B37409704A0}">
  <sheetPr codeName="Sayfa5">
    <pageSetUpPr fitToPage="1"/>
  </sheetPr>
  <dimension ref="A1:L51"/>
  <sheetViews>
    <sheetView zoomScale="110" zoomScaleNormal="110" zoomScalePageLayoutView="70" workbookViewId="0">
      <selection activeCell="B15" sqref="B15"/>
    </sheetView>
  </sheetViews>
  <sheetFormatPr defaultColWidth="0" defaultRowHeight="15" zeroHeight="1" x14ac:dyDescent="0.25"/>
  <cols>
    <col min="1" max="1" width="14.5703125" customWidth="1"/>
    <col min="2" max="2" width="57.28515625" bestFit="1" customWidth="1"/>
    <col min="3" max="4" width="10.5703125" style="1" hidden="1" customWidth="1"/>
    <col min="5" max="5" width="10.5703125" customWidth="1"/>
    <col min="6" max="7" width="10.5703125" style="63" customWidth="1"/>
    <col min="8" max="8" width="19.42578125" bestFit="1" customWidth="1"/>
    <col min="9" max="9" width="23.5703125" style="1" bestFit="1" customWidth="1"/>
    <col min="10" max="10" width="21.5703125" style="1" bestFit="1" customWidth="1"/>
    <col min="11" max="11" width="23.5703125" style="1" hidden="1" customWidth="1"/>
    <col min="12" max="12" width="29.42578125" style="1" hidden="1" customWidth="1"/>
    <col min="13" max="13" width="8.85546875" hidden="1" customWidth="1"/>
    <col min="14" max="16384" width="8.85546875" hidden="1"/>
  </cols>
  <sheetData>
    <row r="1" spans="1:12" ht="19.5" customHeight="1" thickBot="1" x14ac:dyDescent="0.3">
      <c r="A1" s="176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1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12" x14ac:dyDescent="0.25">
      <c r="A3" s="48" t="s">
        <v>46</v>
      </c>
      <c r="B3" s="28" t="s">
        <v>170</v>
      </c>
      <c r="C3" s="29" t="s">
        <v>184</v>
      </c>
      <c r="D3" s="29" t="s">
        <v>186</v>
      </c>
      <c r="E3" s="29" t="s">
        <v>0</v>
      </c>
      <c r="F3" s="29" t="s">
        <v>1</v>
      </c>
      <c r="G3" s="29" t="s">
        <v>2</v>
      </c>
      <c r="H3" s="30" t="s">
        <v>41</v>
      </c>
      <c r="I3" s="29" t="s">
        <v>3</v>
      </c>
      <c r="J3" s="29" t="s">
        <v>8</v>
      </c>
      <c r="K3" s="66" t="s">
        <v>255</v>
      </c>
      <c r="L3" s="33" t="s">
        <v>254</v>
      </c>
    </row>
    <row r="4" spans="1:12" x14ac:dyDescent="0.25">
      <c r="A4" s="49">
        <v>9786052754122</v>
      </c>
      <c r="B4" s="50" t="s">
        <v>89</v>
      </c>
      <c r="C4" s="27">
        <f>'SET SİPARİŞ FORMU'!C12+'SET SİPARİŞ FORMU'!C13</f>
        <v>0</v>
      </c>
      <c r="D4" s="27">
        <f>'SET SİPARİŞ FORMU'!D12+'SET SİPARİŞ FORMU'!D13</f>
        <v>0</v>
      </c>
      <c r="E4" s="108"/>
      <c r="F4" s="57">
        <v>398</v>
      </c>
      <c r="G4" s="51">
        <f t="shared" ref="G4:G9" si="0">C4+D4</f>
        <v>0</v>
      </c>
      <c r="H4" s="52"/>
      <c r="I4" s="53">
        <f>(G4+H4)*F4</f>
        <v>0</v>
      </c>
      <c r="J4" s="54">
        <f>I4-(I4*$I$12/100)</f>
        <v>0</v>
      </c>
      <c r="K4" s="106">
        <f t="shared" ref="K4:K10" si="1">IFERROR(J4/(C4+D4+H4)*IF(C4&lt;=0,0,1),0)</f>
        <v>0</v>
      </c>
      <c r="L4" s="107">
        <f t="shared" ref="L4:L10" si="2">IFERROR(J4/(C4+D4+H4)*IF(D4&lt;=0,0,1),0)</f>
        <v>0</v>
      </c>
    </row>
    <row r="5" spans="1:12" x14ac:dyDescent="0.25">
      <c r="A5" s="49">
        <v>9786052754139</v>
      </c>
      <c r="B5" s="50" t="s">
        <v>90</v>
      </c>
      <c r="C5" s="27"/>
      <c r="D5" s="27">
        <f>'SET SİPARİŞ FORMU'!D12+'SET SİPARİŞ FORMU'!D13</f>
        <v>0</v>
      </c>
      <c r="E5" s="108"/>
      <c r="F5" s="57">
        <v>286</v>
      </c>
      <c r="G5" s="51">
        <f t="shared" si="0"/>
        <v>0</v>
      </c>
      <c r="H5" s="52"/>
      <c r="I5" s="53">
        <f>(G5+H5)*F5</f>
        <v>0</v>
      </c>
      <c r="J5" s="54">
        <f>I5-(I5*$I$12/100)</f>
        <v>0</v>
      </c>
      <c r="K5" s="106">
        <f t="shared" si="1"/>
        <v>0</v>
      </c>
      <c r="L5" s="107">
        <f t="shared" si="2"/>
        <v>0</v>
      </c>
    </row>
    <row r="6" spans="1:12" x14ac:dyDescent="0.25">
      <c r="A6" s="49">
        <v>9786052754184</v>
      </c>
      <c r="B6" s="50" t="s">
        <v>91</v>
      </c>
      <c r="C6" s="27"/>
      <c r="D6" s="27">
        <f>'SET SİPARİŞ FORMU'!D12+'SET SİPARİŞ FORMU'!D13</f>
        <v>0</v>
      </c>
      <c r="E6" s="108"/>
      <c r="F6" s="57">
        <v>398</v>
      </c>
      <c r="G6" s="51">
        <f t="shared" si="0"/>
        <v>0</v>
      </c>
      <c r="H6" s="52"/>
      <c r="I6" s="53">
        <f>(G6+H6)*F6</f>
        <v>0</v>
      </c>
      <c r="J6" s="54">
        <f>I6-(I6*$I$12/100)</f>
        <v>0</v>
      </c>
      <c r="K6" s="106">
        <f t="shared" si="1"/>
        <v>0</v>
      </c>
      <c r="L6" s="107">
        <f t="shared" si="2"/>
        <v>0</v>
      </c>
    </row>
    <row r="7" spans="1:12" x14ac:dyDescent="0.25">
      <c r="A7" s="49">
        <v>9786052754146</v>
      </c>
      <c r="B7" s="50" t="s">
        <v>88</v>
      </c>
      <c r="C7" s="27">
        <f>'SET SİPARİŞ FORMU'!C12+'SET SİPARİŞ FORMU'!C13</f>
        <v>0</v>
      </c>
      <c r="D7" s="27">
        <f>'SET SİPARİŞ FORMU'!D12+'SET SİPARİŞ FORMU'!D13</f>
        <v>0</v>
      </c>
      <c r="E7" s="108"/>
      <c r="F7" s="57">
        <v>398</v>
      </c>
      <c r="G7" s="51">
        <f t="shared" si="0"/>
        <v>0</v>
      </c>
      <c r="H7" s="52"/>
      <c r="I7" s="53">
        <f>(G7+H7)*F7</f>
        <v>0</v>
      </c>
      <c r="J7" s="54">
        <f>I7-(I7*$I$12/100)</f>
        <v>0</v>
      </c>
      <c r="K7" s="106">
        <f t="shared" si="1"/>
        <v>0</v>
      </c>
      <c r="L7" s="107">
        <f t="shared" si="2"/>
        <v>0</v>
      </c>
    </row>
    <row r="8" spans="1:12" x14ac:dyDescent="0.25">
      <c r="A8" s="49">
        <v>9786052754160</v>
      </c>
      <c r="B8" s="50" t="s">
        <v>98</v>
      </c>
      <c r="C8" s="27">
        <f>'SET SİPARİŞ FORMU'!C12+'SET SİPARİŞ FORMU'!C13</f>
        <v>0</v>
      </c>
      <c r="D8" s="27"/>
      <c r="E8" s="108"/>
      <c r="F8" s="57">
        <v>318</v>
      </c>
      <c r="G8" s="51">
        <f t="shared" si="0"/>
        <v>0</v>
      </c>
      <c r="H8" s="52"/>
      <c r="I8" s="53">
        <f>(G8+H8)*F8</f>
        <v>0</v>
      </c>
      <c r="J8" s="54">
        <f>I8-(I8*$I$12/100)</f>
        <v>0</v>
      </c>
      <c r="K8" s="106">
        <f t="shared" si="1"/>
        <v>0</v>
      </c>
      <c r="L8" s="107">
        <f t="shared" si="2"/>
        <v>0</v>
      </c>
    </row>
    <row r="9" spans="1:12" x14ac:dyDescent="0.25">
      <c r="A9" s="49">
        <v>9786052754153</v>
      </c>
      <c r="B9" s="50" t="s">
        <v>96</v>
      </c>
      <c r="C9" s="27">
        <f>'SET SİPARİŞ FORMU'!C12+'SET SİPARİŞ FORMU'!C13</f>
        <v>0</v>
      </c>
      <c r="D9" s="27"/>
      <c r="E9" s="108"/>
      <c r="F9" s="57">
        <v>318</v>
      </c>
      <c r="G9" s="51">
        <f t="shared" si="0"/>
        <v>0</v>
      </c>
      <c r="H9" s="52"/>
      <c r="I9" s="53">
        <f t="shared" ref="I9:I10" si="3">(G9+H9)*F9</f>
        <v>0</v>
      </c>
      <c r="J9" s="54">
        <f t="shared" ref="J9:J10" si="4">I9-(I9*$I$12/100)</f>
        <v>0</v>
      </c>
      <c r="K9" s="106">
        <f t="shared" si="1"/>
        <v>0</v>
      </c>
      <c r="L9" s="107">
        <f t="shared" si="2"/>
        <v>0</v>
      </c>
    </row>
    <row r="10" spans="1:12" x14ac:dyDescent="0.25">
      <c r="A10" s="49">
        <v>9786052754191</v>
      </c>
      <c r="B10" s="50" t="s">
        <v>97</v>
      </c>
      <c r="C10" s="27">
        <f>'SET SİPARİŞ FORMU'!C12+'SET SİPARİŞ FORMU'!C13</f>
        <v>0</v>
      </c>
      <c r="D10" s="27"/>
      <c r="E10" s="108"/>
      <c r="F10" s="57">
        <v>294</v>
      </c>
      <c r="G10" s="51">
        <f t="shared" ref="G10" si="5">C10+D10</f>
        <v>0</v>
      </c>
      <c r="H10" s="52"/>
      <c r="I10" s="53">
        <f t="shared" si="3"/>
        <v>0</v>
      </c>
      <c r="J10" s="54">
        <f t="shared" si="4"/>
        <v>0</v>
      </c>
      <c r="K10" s="106">
        <f t="shared" si="1"/>
        <v>0</v>
      </c>
      <c r="L10" s="107">
        <f t="shared" si="2"/>
        <v>0</v>
      </c>
    </row>
    <row r="11" spans="1:12" x14ac:dyDescent="0.25">
      <c r="A11" s="166" t="s">
        <v>4</v>
      </c>
      <c r="B11" s="167"/>
      <c r="C11" s="167"/>
      <c r="D11" s="167"/>
      <c r="E11" s="167"/>
      <c r="F11" s="167"/>
      <c r="G11" s="167"/>
      <c r="H11" s="167"/>
      <c r="I11" s="40">
        <f>SUM(I4:I10)</f>
        <v>0</v>
      </c>
      <c r="J11" s="43">
        <f>SUM(J4:J10)</f>
        <v>0</v>
      </c>
      <c r="K11" s="69">
        <f>IFERROR(SUM(K4:K10),0)</f>
        <v>0</v>
      </c>
      <c r="L11" s="44">
        <f>IFERROR(SUM(L4:L10),0)</f>
        <v>0</v>
      </c>
    </row>
    <row r="12" spans="1:12" ht="15.75" thickBot="1" x14ac:dyDescent="0.3">
      <c r="A12" s="168" t="s">
        <v>7</v>
      </c>
      <c r="B12" s="169"/>
      <c r="C12" s="169"/>
      <c r="D12" s="169"/>
      <c r="E12" s="169"/>
      <c r="F12" s="169"/>
      <c r="G12" s="169"/>
      <c r="H12" s="169"/>
      <c r="I12" s="170">
        <f>'SET SİPARİŞ FORMU'!B29</f>
        <v>0</v>
      </c>
      <c r="J12" s="170"/>
      <c r="K12" s="177"/>
      <c r="L12" s="171"/>
    </row>
    <row r="13" spans="1:12" ht="15.75" thickBot="1" x14ac:dyDescent="0.3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12" x14ac:dyDescent="0.25">
      <c r="A14" s="48" t="s">
        <v>46</v>
      </c>
      <c r="B14" s="28" t="s">
        <v>5</v>
      </c>
      <c r="C14" s="29" t="s">
        <v>184</v>
      </c>
      <c r="D14" s="29" t="s">
        <v>186</v>
      </c>
      <c r="E14" s="29" t="s">
        <v>0</v>
      </c>
      <c r="F14" s="29" t="s">
        <v>1</v>
      </c>
      <c r="G14" s="29" t="s">
        <v>2</v>
      </c>
      <c r="H14" s="30" t="s">
        <v>41</v>
      </c>
      <c r="I14" s="29" t="s">
        <v>3</v>
      </c>
      <c r="J14" s="29" t="s">
        <v>8</v>
      </c>
      <c r="K14" s="66" t="s">
        <v>255</v>
      </c>
      <c r="L14" s="33" t="s">
        <v>254</v>
      </c>
    </row>
    <row r="15" spans="1:12" x14ac:dyDescent="0.25">
      <c r="A15" s="49">
        <v>9786052753781</v>
      </c>
      <c r="B15" s="50" t="s">
        <v>93</v>
      </c>
      <c r="C15" s="56">
        <f>'SET SİPARİŞ FORMU'!C12+'SET SİPARİŞ FORMU'!C14</f>
        <v>0</v>
      </c>
      <c r="D15" s="56">
        <f>'SET SİPARİŞ FORMU'!D12+'SET SİPARİŞ FORMU'!D14</f>
        <v>0</v>
      </c>
      <c r="E15" s="108"/>
      <c r="F15" s="57">
        <v>328</v>
      </c>
      <c r="G15" s="51">
        <f>C15+D15</f>
        <v>0</v>
      </c>
      <c r="H15" s="52"/>
      <c r="I15" s="53">
        <f>(G15+H15)*F15</f>
        <v>0</v>
      </c>
      <c r="J15" s="54">
        <f t="shared" ref="J15:J22" si="6">I15-(I15*$I$24/100)</f>
        <v>0</v>
      </c>
      <c r="K15" s="106">
        <f t="shared" ref="K15:K22" si="7">IFERROR(J15/(C15+D15+H15)*IF(C15&lt;=0,0,1),0)</f>
        <v>0</v>
      </c>
      <c r="L15" s="107">
        <f t="shared" ref="L15:L22" si="8">IFERROR(J15/(C15+D15+H15)*IF(D15&lt;=0,0,1),0)</f>
        <v>0</v>
      </c>
    </row>
    <row r="16" spans="1:12" x14ac:dyDescent="0.25">
      <c r="A16" s="49">
        <v>9786052753965</v>
      </c>
      <c r="B16" s="50" t="s">
        <v>94</v>
      </c>
      <c r="C16" s="56"/>
      <c r="D16" s="56">
        <f>'SET SİPARİŞ FORMU'!D12+'SET SİPARİŞ FORMU'!D14</f>
        <v>0</v>
      </c>
      <c r="E16" s="108"/>
      <c r="F16" s="57">
        <v>298</v>
      </c>
      <c r="G16" s="51">
        <f>C16+D16</f>
        <v>0</v>
      </c>
      <c r="H16" s="52"/>
      <c r="I16" s="53">
        <f>(G16+H16)*F16</f>
        <v>0</v>
      </c>
      <c r="J16" s="54">
        <f t="shared" si="6"/>
        <v>0</v>
      </c>
      <c r="K16" s="106">
        <f t="shared" si="7"/>
        <v>0</v>
      </c>
      <c r="L16" s="107">
        <f t="shared" si="8"/>
        <v>0</v>
      </c>
    </row>
    <row r="17" spans="1:12" x14ac:dyDescent="0.25">
      <c r="A17" s="49">
        <v>9786052754009</v>
      </c>
      <c r="B17" s="50" t="s">
        <v>95</v>
      </c>
      <c r="C17" s="56"/>
      <c r="D17" s="56">
        <f>'SET SİPARİŞ FORMU'!D12+'SET SİPARİŞ FORMU'!D14</f>
        <v>0</v>
      </c>
      <c r="E17" s="108"/>
      <c r="F17" s="57">
        <v>332</v>
      </c>
      <c r="G17" s="51">
        <f>C17+D17</f>
        <v>0</v>
      </c>
      <c r="H17" s="52"/>
      <c r="I17" s="53">
        <f>(G17+H17)*F17</f>
        <v>0</v>
      </c>
      <c r="J17" s="54">
        <f t="shared" si="6"/>
        <v>0</v>
      </c>
      <c r="K17" s="106">
        <f t="shared" si="7"/>
        <v>0</v>
      </c>
      <c r="L17" s="107">
        <f t="shared" si="8"/>
        <v>0</v>
      </c>
    </row>
    <row r="18" spans="1:12" x14ac:dyDescent="0.25">
      <c r="A18" s="49">
        <v>9786052754177</v>
      </c>
      <c r="B18" s="50" t="s">
        <v>452</v>
      </c>
      <c r="C18" s="56"/>
      <c r="D18" s="56">
        <f>'SET SİPARİŞ FORMU'!D12+'SET SİPARİŞ FORMU'!D14</f>
        <v>0</v>
      </c>
      <c r="E18" s="108"/>
      <c r="F18" s="57">
        <v>210</v>
      </c>
      <c r="G18" s="51">
        <f>C18+D18</f>
        <v>0</v>
      </c>
      <c r="H18" s="52"/>
      <c r="I18" s="53">
        <f>(G18+H18)*F18</f>
        <v>0</v>
      </c>
      <c r="J18" s="54">
        <f t="shared" si="6"/>
        <v>0</v>
      </c>
      <c r="K18" s="106">
        <f t="shared" si="7"/>
        <v>0</v>
      </c>
      <c r="L18" s="107">
        <f t="shared" si="8"/>
        <v>0</v>
      </c>
    </row>
    <row r="19" spans="1:12" x14ac:dyDescent="0.25">
      <c r="A19" s="49">
        <v>9786052753972</v>
      </c>
      <c r="B19" s="50" t="s">
        <v>92</v>
      </c>
      <c r="C19" s="56">
        <f>'SET SİPARİŞ FORMU'!C12+'SET SİPARİŞ FORMU'!C14</f>
        <v>0</v>
      </c>
      <c r="D19" s="56">
        <f>'SET SİPARİŞ FORMU'!D12+'SET SİPARİŞ FORMU'!D14</f>
        <v>0</v>
      </c>
      <c r="E19" s="108"/>
      <c r="F19" s="57">
        <v>348</v>
      </c>
      <c r="G19" s="51">
        <f t="shared" ref="G19" si="9">C19+D19</f>
        <v>0</v>
      </c>
      <c r="H19" s="52"/>
      <c r="I19" s="53">
        <f t="shared" ref="I19" si="10">(G19+H19)*F19</f>
        <v>0</v>
      </c>
      <c r="J19" s="54">
        <f t="shared" si="6"/>
        <v>0</v>
      </c>
      <c r="K19" s="106">
        <f t="shared" si="7"/>
        <v>0</v>
      </c>
      <c r="L19" s="107">
        <f t="shared" si="8"/>
        <v>0</v>
      </c>
    </row>
    <row r="20" spans="1:12" x14ac:dyDescent="0.25">
      <c r="A20" s="49">
        <v>9786052753996</v>
      </c>
      <c r="B20" s="50" t="s">
        <v>101</v>
      </c>
      <c r="C20" s="56">
        <f>'SET SİPARİŞ FORMU'!C12+'SET SİPARİŞ FORMU'!C14</f>
        <v>0</v>
      </c>
      <c r="D20" s="56"/>
      <c r="E20" s="108"/>
      <c r="F20" s="57">
        <v>348</v>
      </c>
      <c r="G20" s="51">
        <f>C20+D20</f>
        <v>0</v>
      </c>
      <c r="H20" s="52"/>
      <c r="I20" s="53">
        <f>(G20+H20)*F20</f>
        <v>0</v>
      </c>
      <c r="J20" s="54">
        <f t="shared" si="6"/>
        <v>0</v>
      </c>
      <c r="K20" s="106">
        <f t="shared" si="7"/>
        <v>0</v>
      </c>
      <c r="L20" s="107">
        <f t="shared" si="8"/>
        <v>0</v>
      </c>
    </row>
    <row r="21" spans="1:12" x14ac:dyDescent="0.25">
      <c r="A21" s="49">
        <v>9786052755198</v>
      </c>
      <c r="B21" s="50" t="s">
        <v>99</v>
      </c>
      <c r="C21" s="56">
        <f>'SET SİPARİŞ FORMU'!C12+'SET SİPARİŞ FORMU'!C14</f>
        <v>0</v>
      </c>
      <c r="D21" s="56"/>
      <c r="E21" s="108"/>
      <c r="F21" s="57">
        <v>288</v>
      </c>
      <c r="G21" s="51">
        <f>C21+D21</f>
        <v>0</v>
      </c>
      <c r="H21" s="52"/>
      <c r="I21" s="53">
        <f>(G21+H21)*F21</f>
        <v>0</v>
      </c>
      <c r="J21" s="54">
        <f t="shared" si="6"/>
        <v>0</v>
      </c>
      <c r="K21" s="106">
        <f t="shared" si="7"/>
        <v>0</v>
      </c>
      <c r="L21" s="107">
        <f t="shared" si="8"/>
        <v>0</v>
      </c>
    </row>
    <row r="22" spans="1:12" x14ac:dyDescent="0.25">
      <c r="A22" s="49">
        <v>9786052754016</v>
      </c>
      <c r="B22" s="50" t="s">
        <v>100</v>
      </c>
      <c r="C22" s="56">
        <f>'SET SİPARİŞ FORMU'!C12+'SET SİPARİŞ FORMU'!C14</f>
        <v>0</v>
      </c>
      <c r="D22" s="56"/>
      <c r="E22" s="108"/>
      <c r="F22" s="57">
        <v>268</v>
      </c>
      <c r="G22" s="51">
        <f>C22+D22</f>
        <v>0</v>
      </c>
      <c r="H22" s="52"/>
      <c r="I22" s="53">
        <f>(G22+H22)*F22</f>
        <v>0</v>
      </c>
      <c r="J22" s="54">
        <f t="shared" si="6"/>
        <v>0</v>
      </c>
      <c r="K22" s="106">
        <f t="shared" si="7"/>
        <v>0</v>
      </c>
      <c r="L22" s="107">
        <f t="shared" si="8"/>
        <v>0</v>
      </c>
    </row>
    <row r="23" spans="1:12" x14ac:dyDescent="0.25">
      <c r="A23" s="166" t="s">
        <v>4</v>
      </c>
      <c r="B23" s="167"/>
      <c r="C23" s="167"/>
      <c r="D23" s="167"/>
      <c r="E23" s="167"/>
      <c r="F23" s="167"/>
      <c r="G23" s="167"/>
      <c r="H23" s="167"/>
      <c r="I23" s="40">
        <f>SUM(I15:I22)</f>
        <v>0</v>
      </c>
      <c r="J23" s="41">
        <f>SUM(J15:J22)</f>
        <v>0</v>
      </c>
      <c r="K23" s="70">
        <f>IFERROR(SUM(K15:K22),0)</f>
        <v>0</v>
      </c>
      <c r="L23" s="42">
        <f>IFERROR(SUM(L15:L22),0)</f>
        <v>0</v>
      </c>
    </row>
    <row r="24" spans="1:12" ht="15.75" thickBot="1" x14ac:dyDescent="0.3">
      <c r="A24" s="168" t="s">
        <v>7</v>
      </c>
      <c r="B24" s="169"/>
      <c r="C24" s="169"/>
      <c r="D24" s="169"/>
      <c r="E24" s="169"/>
      <c r="F24" s="169"/>
      <c r="G24" s="169"/>
      <c r="H24" s="169"/>
      <c r="I24" s="170">
        <f>'SET SİPARİŞ FORMU'!B29</f>
        <v>0</v>
      </c>
      <c r="J24" s="170"/>
      <c r="K24" s="177"/>
      <c r="L24" s="171"/>
    </row>
    <row r="25" spans="1:12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</row>
    <row r="26" spans="1:12" x14ac:dyDescent="0.25">
      <c r="A26" s="48" t="s">
        <v>46</v>
      </c>
      <c r="B26" s="28" t="s">
        <v>459</v>
      </c>
      <c r="C26" s="29" t="s">
        <v>184</v>
      </c>
      <c r="D26" s="29" t="s">
        <v>186</v>
      </c>
      <c r="E26" s="29" t="s">
        <v>0</v>
      </c>
      <c r="F26" s="29" t="s">
        <v>1</v>
      </c>
      <c r="G26" s="29" t="s">
        <v>2</v>
      </c>
      <c r="H26" s="30" t="s">
        <v>41</v>
      </c>
      <c r="I26" s="29" t="s">
        <v>3</v>
      </c>
      <c r="J26" s="29" t="s">
        <v>8</v>
      </c>
      <c r="K26" s="66" t="s">
        <v>255</v>
      </c>
      <c r="L26" s="33" t="s">
        <v>254</v>
      </c>
    </row>
    <row r="27" spans="1:12" x14ac:dyDescent="0.25">
      <c r="A27" s="49">
        <v>2324587867371</v>
      </c>
      <c r="B27" s="50" t="s">
        <v>144</v>
      </c>
      <c r="C27" s="56">
        <f>'SET SİPARİŞ FORMU'!C12+'SET SİPARİŞ FORMU'!C15</f>
        <v>0</v>
      </c>
      <c r="D27" s="56">
        <f>'SET SİPARİŞ FORMU'!D12+'SET SİPARİŞ FORMU'!D15</f>
        <v>0</v>
      </c>
      <c r="E27" s="56"/>
      <c r="F27" s="57">
        <v>9</v>
      </c>
      <c r="G27" s="51">
        <f>C27+D27</f>
        <v>0</v>
      </c>
      <c r="H27" s="52"/>
      <c r="I27" s="53">
        <f>(G27+H27)*F27</f>
        <v>0</v>
      </c>
      <c r="J27" s="59">
        <f>I27</f>
        <v>0</v>
      </c>
      <c r="K27" s="106">
        <f t="shared" ref="K27:K32" si="11">IFERROR(J27/(C27+D27+H27)*IF(C27&lt;=0,0,1),0)</f>
        <v>0</v>
      </c>
      <c r="L27" s="107">
        <f t="shared" ref="L27:L32" si="12">IFERROR(J27/(C27+D27+H27)*IF(D27&lt;=0,0,1),0)</f>
        <v>0</v>
      </c>
    </row>
    <row r="28" spans="1:12" x14ac:dyDescent="0.25">
      <c r="A28" s="49">
        <v>2324587867372</v>
      </c>
      <c r="B28" s="50" t="s">
        <v>145</v>
      </c>
      <c r="C28" s="56">
        <f>'SET SİPARİŞ FORMU'!C12+'SET SİPARİŞ FORMU'!C15</f>
        <v>0</v>
      </c>
      <c r="D28" s="56">
        <f>'SET SİPARİŞ FORMU'!D12+'SET SİPARİŞ FORMU'!D15</f>
        <v>0</v>
      </c>
      <c r="E28" s="56"/>
      <c r="F28" s="57">
        <v>9</v>
      </c>
      <c r="G28" s="51">
        <f t="shared" ref="G28:G32" si="13">C28+D28</f>
        <v>0</v>
      </c>
      <c r="H28" s="52"/>
      <c r="I28" s="53">
        <f t="shared" ref="I28:I32" si="14">(G28+H28)*F28</f>
        <v>0</v>
      </c>
      <c r="J28" s="59">
        <f>I28</f>
        <v>0</v>
      </c>
      <c r="K28" s="106">
        <f t="shared" si="11"/>
        <v>0</v>
      </c>
      <c r="L28" s="107">
        <f t="shared" si="12"/>
        <v>0</v>
      </c>
    </row>
    <row r="29" spans="1:12" x14ac:dyDescent="0.25">
      <c r="A29" s="49">
        <v>2324587867373</v>
      </c>
      <c r="B29" s="50" t="s">
        <v>146</v>
      </c>
      <c r="C29" s="56">
        <f>'SET SİPARİŞ FORMU'!C12+'SET SİPARİŞ FORMU'!C15</f>
        <v>0</v>
      </c>
      <c r="D29" s="56">
        <f>'SET SİPARİŞ FORMU'!D12+'SET SİPARİŞ FORMU'!D15</f>
        <v>0</v>
      </c>
      <c r="E29" s="56"/>
      <c r="F29" s="57">
        <v>9</v>
      </c>
      <c r="G29" s="51">
        <f t="shared" si="13"/>
        <v>0</v>
      </c>
      <c r="H29" s="52"/>
      <c r="I29" s="53">
        <f t="shared" si="14"/>
        <v>0</v>
      </c>
      <c r="J29" s="59">
        <f t="shared" ref="J29:J32" si="15">I29</f>
        <v>0</v>
      </c>
      <c r="K29" s="106">
        <f t="shared" si="11"/>
        <v>0</v>
      </c>
      <c r="L29" s="107">
        <f t="shared" si="12"/>
        <v>0</v>
      </c>
    </row>
    <row r="30" spans="1:12" x14ac:dyDescent="0.25">
      <c r="A30" s="49">
        <v>2324587867374</v>
      </c>
      <c r="B30" s="50" t="s">
        <v>147</v>
      </c>
      <c r="C30" s="56">
        <f>'SET SİPARİŞ FORMU'!C12+'SET SİPARİŞ FORMU'!C15</f>
        <v>0</v>
      </c>
      <c r="D30" s="56">
        <f>'SET SİPARİŞ FORMU'!D12+'SET SİPARİŞ FORMU'!D15</f>
        <v>0</v>
      </c>
      <c r="E30" s="56"/>
      <c r="F30" s="57">
        <v>9</v>
      </c>
      <c r="G30" s="51">
        <f t="shared" si="13"/>
        <v>0</v>
      </c>
      <c r="H30" s="52"/>
      <c r="I30" s="53">
        <f t="shared" si="14"/>
        <v>0</v>
      </c>
      <c r="J30" s="59">
        <f t="shared" si="15"/>
        <v>0</v>
      </c>
      <c r="K30" s="106">
        <f t="shared" si="11"/>
        <v>0</v>
      </c>
      <c r="L30" s="107">
        <f t="shared" si="12"/>
        <v>0</v>
      </c>
    </row>
    <row r="31" spans="1:12" x14ac:dyDescent="0.25">
      <c r="A31" s="49">
        <v>2324587867375</v>
      </c>
      <c r="B31" s="50" t="s">
        <v>148</v>
      </c>
      <c r="C31" s="56">
        <f>'SET SİPARİŞ FORMU'!C12+'SET SİPARİŞ FORMU'!C15</f>
        <v>0</v>
      </c>
      <c r="D31" s="56">
        <f>'SET SİPARİŞ FORMU'!D12+'SET SİPARİŞ FORMU'!D15</f>
        <v>0</v>
      </c>
      <c r="E31" s="56"/>
      <c r="F31" s="57">
        <v>9</v>
      </c>
      <c r="G31" s="51">
        <f t="shared" si="13"/>
        <v>0</v>
      </c>
      <c r="H31" s="52"/>
      <c r="I31" s="53">
        <f t="shared" si="14"/>
        <v>0</v>
      </c>
      <c r="J31" s="59">
        <f t="shared" si="15"/>
        <v>0</v>
      </c>
      <c r="K31" s="106">
        <f t="shared" si="11"/>
        <v>0</v>
      </c>
      <c r="L31" s="107">
        <f t="shared" si="12"/>
        <v>0</v>
      </c>
    </row>
    <row r="32" spans="1:12" x14ac:dyDescent="0.25">
      <c r="A32" s="49">
        <v>2324587867376</v>
      </c>
      <c r="B32" s="50" t="s">
        <v>149</v>
      </c>
      <c r="C32" s="56">
        <f>'SET SİPARİŞ FORMU'!C12+'SET SİPARİŞ FORMU'!C15</f>
        <v>0</v>
      </c>
      <c r="D32" s="56">
        <f>'SET SİPARİŞ FORMU'!D12+'SET SİPARİŞ FORMU'!D15</f>
        <v>0</v>
      </c>
      <c r="E32" s="56"/>
      <c r="F32" s="57">
        <v>9</v>
      </c>
      <c r="G32" s="51">
        <f t="shared" si="13"/>
        <v>0</v>
      </c>
      <c r="H32" s="52"/>
      <c r="I32" s="53">
        <f t="shared" si="14"/>
        <v>0</v>
      </c>
      <c r="J32" s="59">
        <f t="shared" si="15"/>
        <v>0</v>
      </c>
      <c r="K32" s="106">
        <f t="shared" si="11"/>
        <v>0</v>
      </c>
      <c r="L32" s="107">
        <f t="shared" si="12"/>
        <v>0</v>
      </c>
    </row>
    <row r="33" spans="1:12" x14ac:dyDescent="0.25">
      <c r="A33" s="166" t="s">
        <v>4</v>
      </c>
      <c r="B33" s="167"/>
      <c r="C33" s="167"/>
      <c r="D33" s="167"/>
      <c r="E33" s="167"/>
      <c r="F33" s="167"/>
      <c r="G33" s="167"/>
      <c r="H33" s="167"/>
      <c r="I33" s="40">
        <f>SUM(I27:I32)</f>
        <v>0</v>
      </c>
      <c r="J33" s="45">
        <f>SUM(J27:J32)</f>
        <v>0</v>
      </c>
      <c r="K33" s="68">
        <f>IFERROR(SUM(K27:K32),0)</f>
        <v>0</v>
      </c>
      <c r="L33" s="34">
        <f>IFERROR(SUM(L27:L32),0)</f>
        <v>0</v>
      </c>
    </row>
    <row r="34" spans="1:12" ht="15.75" thickBot="1" x14ac:dyDescent="0.3">
      <c r="A34" s="58"/>
      <c r="B34" s="58"/>
      <c r="C34" s="58"/>
      <c r="D34" s="58"/>
      <c r="E34" s="58"/>
      <c r="F34" s="58"/>
      <c r="G34" s="58"/>
      <c r="H34" s="58"/>
      <c r="I34" s="58"/>
    </row>
    <row r="35" spans="1:12" x14ac:dyDescent="0.25">
      <c r="A35" s="48" t="s">
        <v>46</v>
      </c>
      <c r="B35" s="28" t="s">
        <v>461</v>
      </c>
      <c r="C35" s="29" t="s">
        <v>184</v>
      </c>
      <c r="D35" s="29" t="s">
        <v>186</v>
      </c>
      <c r="E35" s="29" t="s">
        <v>0</v>
      </c>
      <c r="F35" s="29" t="s">
        <v>1</v>
      </c>
      <c r="G35" s="29" t="s">
        <v>2</v>
      </c>
      <c r="H35" s="30" t="s">
        <v>41</v>
      </c>
      <c r="I35" s="29" t="s">
        <v>3</v>
      </c>
      <c r="J35" s="29" t="s">
        <v>8</v>
      </c>
      <c r="K35" s="66" t="s">
        <v>255</v>
      </c>
      <c r="L35" s="33" t="s">
        <v>254</v>
      </c>
    </row>
    <row r="36" spans="1:12" x14ac:dyDescent="0.25">
      <c r="A36" s="78">
        <v>9786052750209</v>
      </c>
      <c r="B36" s="50" t="s">
        <v>283</v>
      </c>
      <c r="C36" s="56">
        <f>'SET SİPARİŞ FORMU'!C12+'SET SİPARİŞ FORMU'!C16</f>
        <v>0</v>
      </c>
      <c r="D36" s="56">
        <f>'SET SİPARİŞ FORMU'!D12+'SET SİPARİŞ FORMU'!D16</f>
        <v>0</v>
      </c>
      <c r="E36" s="56"/>
      <c r="F36" s="57">
        <v>515</v>
      </c>
      <c r="G36" s="51">
        <f>ROUNDUP((C36+D36)/8,0)</f>
        <v>0</v>
      </c>
      <c r="H36" s="52"/>
      <c r="I36" s="53">
        <f>(G36+H36)*F36</f>
        <v>0</v>
      </c>
      <c r="J36" s="54">
        <f t="shared" ref="J36:J42" si="16">I36-(I36*$I$44/100)</f>
        <v>0</v>
      </c>
      <c r="K36" s="106">
        <f t="shared" ref="K36:K42" si="17">IFERROR(J36/((C36+D36+H36)*8)*IF(C36&lt;=0,0,1),0)</f>
        <v>0</v>
      </c>
      <c r="L36" s="107">
        <f t="shared" ref="L36:L42" si="18">IFERROR(J36/((C36+D36+H36)*8)*IF(D36&lt;=0,0,1),0)</f>
        <v>0</v>
      </c>
    </row>
    <row r="37" spans="1:12" x14ac:dyDescent="0.25">
      <c r="A37" s="78">
        <v>9786052750827</v>
      </c>
      <c r="B37" s="50" t="s">
        <v>289</v>
      </c>
      <c r="C37" s="56"/>
      <c r="D37" s="56">
        <f>'SET SİPARİŞ FORMU'!D12+'SET SİPARİŞ FORMU'!D16</f>
        <v>0</v>
      </c>
      <c r="E37" s="56"/>
      <c r="F37" s="57">
        <v>495</v>
      </c>
      <c r="G37" s="51">
        <f t="shared" ref="G37:G42" si="19">ROUNDUP((C37+D37)/8,0)</f>
        <v>0</v>
      </c>
      <c r="H37" s="52"/>
      <c r="I37" s="53">
        <f>(G37+H37)*F37</f>
        <v>0</v>
      </c>
      <c r="J37" s="54">
        <f t="shared" si="16"/>
        <v>0</v>
      </c>
      <c r="K37" s="106">
        <f t="shared" si="17"/>
        <v>0</v>
      </c>
      <c r="L37" s="107">
        <f t="shared" si="18"/>
        <v>0</v>
      </c>
    </row>
    <row r="38" spans="1:12" x14ac:dyDescent="0.25">
      <c r="A38" s="78">
        <v>9786052750780</v>
      </c>
      <c r="B38" s="50" t="s">
        <v>288</v>
      </c>
      <c r="C38" s="56"/>
      <c r="D38" s="56">
        <f>'SET SİPARİŞ FORMU'!D12+'SET SİPARİŞ FORMU'!D16</f>
        <v>0</v>
      </c>
      <c r="E38" s="56"/>
      <c r="F38" s="57">
        <v>586</v>
      </c>
      <c r="G38" s="51">
        <f t="shared" si="19"/>
        <v>0</v>
      </c>
      <c r="H38" s="52"/>
      <c r="I38" s="53">
        <f>(G38+H38)*F38</f>
        <v>0</v>
      </c>
      <c r="J38" s="54">
        <f t="shared" si="16"/>
        <v>0</v>
      </c>
      <c r="K38" s="106">
        <f t="shared" si="17"/>
        <v>0</v>
      </c>
      <c r="L38" s="107">
        <f t="shared" si="18"/>
        <v>0</v>
      </c>
    </row>
    <row r="39" spans="1:12" x14ac:dyDescent="0.25">
      <c r="A39" s="78">
        <v>9786052750193</v>
      </c>
      <c r="B39" s="50" t="s">
        <v>284</v>
      </c>
      <c r="C39" s="56">
        <f>'SET SİPARİŞ FORMU'!C12+'SET SİPARİŞ FORMU'!C16</f>
        <v>0</v>
      </c>
      <c r="D39" s="56">
        <f>'SET SİPARİŞ FORMU'!D12+'SET SİPARİŞ FORMU'!D16</f>
        <v>0</v>
      </c>
      <c r="E39" s="56"/>
      <c r="F39" s="57">
        <v>526</v>
      </c>
      <c r="G39" s="51">
        <f t="shared" si="19"/>
        <v>0</v>
      </c>
      <c r="H39" s="52"/>
      <c r="I39" s="53">
        <f>(G39+H39)*F39</f>
        <v>0</v>
      </c>
      <c r="J39" s="54">
        <f t="shared" si="16"/>
        <v>0</v>
      </c>
      <c r="K39" s="106">
        <f t="shared" si="17"/>
        <v>0</v>
      </c>
      <c r="L39" s="107">
        <f t="shared" si="18"/>
        <v>0</v>
      </c>
    </row>
    <row r="40" spans="1:12" x14ac:dyDescent="0.25">
      <c r="A40" s="78">
        <v>9786052750179</v>
      </c>
      <c r="B40" s="50" t="s">
        <v>286</v>
      </c>
      <c r="C40" s="56">
        <f>'SET SİPARİŞ FORMU'!C12+'SET SİPARİŞ FORMU'!C16</f>
        <v>0</v>
      </c>
      <c r="D40" s="56"/>
      <c r="E40" s="56"/>
      <c r="F40" s="57">
        <v>433</v>
      </c>
      <c r="G40" s="51">
        <f t="shared" si="19"/>
        <v>0</v>
      </c>
      <c r="H40" s="52"/>
      <c r="I40" s="53">
        <f>(G40+H40)*F40</f>
        <v>0</v>
      </c>
      <c r="J40" s="54">
        <f t="shared" si="16"/>
        <v>0</v>
      </c>
      <c r="K40" s="106">
        <f t="shared" si="17"/>
        <v>0</v>
      </c>
      <c r="L40" s="107">
        <f t="shared" si="18"/>
        <v>0</v>
      </c>
    </row>
    <row r="41" spans="1:12" x14ac:dyDescent="0.25">
      <c r="A41" s="78">
        <v>9786052750810</v>
      </c>
      <c r="B41" s="50" t="s">
        <v>285</v>
      </c>
      <c r="C41" s="56">
        <f>'SET SİPARİŞ FORMU'!C12+'SET SİPARİŞ FORMU'!C16</f>
        <v>0</v>
      </c>
      <c r="D41" s="56"/>
      <c r="E41" s="56"/>
      <c r="F41" s="57">
        <v>404</v>
      </c>
      <c r="G41" s="51">
        <f t="shared" si="19"/>
        <v>0</v>
      </c>
      <c r="H41" s="52"/>
      <c r="I41" s="53">
        <f t="shared" ref="I41:I42" si="20">(G41+H41)*F41</f>
        <v>0</v>
      </c>
      <c r="J41" s="54">
        <f t="shared" si="16"/>
        <v>0</v>
      </c>
      <c r="K41" s="106">
        <f t="shared" si="17"/>
        <v>0</v>
      </c>
      <c r="L41" s="107">
        <f t="shared" si="18"/>
        <v>0</v>
      </c>
    </row>
    <row r="42" spans="1:12" x14ac:dyDescent="0.25">
      <c r="A42" s="78">
        <v>9786052750834</v>
      </c>
      <c r="B42" s="50" t="s">
        <v>287</v>
      </c>
      <c r="C42" s="56">
        <f>'SET SİPARİŞ FORMU'!C12+'SET SİPARİŞ FORMU'!C16</f>
        <v>0</v>
      </c>
      <c r="D42" s="56"/>
      <c r="E42" s="56"/>
      <c r="F42" s="57">
        <v>404</v>
      </c>
      <c r="G42" s="51">
        <f t="shared" si="19"/>
        <v>0</v>
      </c>
      <c r="H42" s="52"/>
      <c r="I42" s="53">
        <f t="shared" si="20"/>
        <v>0</v>
      </c>
      <c r="J42" s="54">
        <f t="shared" si="16"/>
        <v>0</v>
      </c>
      <c r="K42" s="106">
        <f t="shared" si="17"/>
        <v>0</v>
      </c>
      <c r="L42" s="107">
        <f t="shared" si="18"/>
        <v>0</v>
      </c>
    </row>
    <row r="43" spans="1:12" x14ac:dyDescent="0.25">
      <c r="A43" s="166" t="s">
        <v>4</v>
      </c>
      <c r="B43" s="167"/>
      <c r="C43" s="167"/>
      <c r="D43" s="167"/>
      <c r="E43" s="167"/>
      <c r="F43" s="167"/>
      <c r="G43" s="167"/>
      <c r="H43" s="167"/>
      <c r="I43" s="40">
        <f>SUM(I36:I42)</f>
        <v>0</v>
      </c>
      <c r="J43" s="41">
        <f>SUM(J36:J42)</f>
        <v>0</v>
      </c>
      <c r="K43" s="70">
        <f>IFERROR(SUM(K36:K42),0)</f>
        <v>0</v>
      </c>
      <c r="L43" s="39">
        <f>IFERROR(SUM(L36:L42),0)</f>
        <v>0</v>
      </c>
    </row>
    <row r="44" spans="1:12" ht="15.75" thickBot="1" x14ac:dyDescent="0.3">
      <c r="A44" s="168" t="s">
        <v>7</v>
      </c>
      <c r="B44" s="169"/>
      <c r="C44" s="169"/>
      <c r="D44" s="169"/>
      <c r="E44" s="169"/>
      <c r="F44" s="169"/>
      <c r="G44" s="169"/>
      <c r="H44" s="169"/>
      <c r="I44" s="170">
        <f>SUM('SET SİPARİŞ FORMU'!C29:C29)</f>
        <v>0</v>
      </c>
      <c r="J44" s="170"/>
      <c r="K44" s="177"/>
      <c r="L44" s="171"/>
    </row>
    <row r="45" spans="1:12" x14ac:dyDescent="0.25">
      <c r="A45" s="61"/>
      <c r="B45" s="61"/>
      <c r="C45" s="61"/>
      <c r="D45" s="61"/>
      <c r="E45" s="61"/>
      <c r="F45" s="61"/>
      <c r="G45" s="61"/>
      <c r="H45" s="61"/>
      <c r="I45" s="62"/>
    </row>
    <row r="46" spans="1:12" x14ac:dyDescent="0.25"/>
    <row r="47" spans="1:12" ht="19.5" x14ac:dyDescent="0.3">
      <c r="I47" s="71"/>
      <c r="J47" s="73" t="s">
        <v>171</v>
      </c>
    </row>
    <row r="48" spans="1:12" ht="19.5" x14ac:dyDescent="0.3">
      <c r="I48" s="74" t="s">
        <v>260</v>
      </c>
      <c r="J48" s="75">
        <f>I11+I23+I33+I43</f>
        <v>0</v>
      </c>
    </row>
    <row r="49" spans="9:10" ht="19.5" x14ac:dyDescent="0.3">
      <c r="I49" s="74" t="s">
        <v>261</v>
      </c>
      <c r="J49" s="75">
        <f>J11+J23+J33+J43</f>
        <v>0</v>
      </c>
    </row>
    <row r="50" spans="9:10" x14ac:dyDescent="0.25"/>
    <row r="51" spans="9:10" x14ac:dyDescent="0.25"/>
  </sheetData>
  <mergeCells count="13">
    <mergeCell ref="A43:H43"/>
    <mergeCell ref="A44:H44"/>
    <mergeCell ref="I44:L44"/>
    <mergeCell ref="A33:H33"/>
    <mergeCell ref="A23:H23"/>
    <mergeCell ref="A24:H24"/>
    <mergeCell ref="I24:L24"/>
    <mergeCell ref="A13:I13"/>
    <mergeCell ref="A1:L1"/>
    <mergeCell ref="A2:I2"/>
    <mergeCell ref="A11:H11"/>
    <mergeCell ref="A12:H12"/>
    <mergeCell ref="I12:L12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H27:H32 H4:H10 H15:H22 H36:H42" xr:uid="{6E698914-6B3E-49BF-BD52-3BC3F9DA8302}">
      <formula1>0</formula1>
      <formula2>10000</formula2>
    </dataValidation>
  </dataValidations>
  <pageMargins left="0.25" right="0.25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4A17-9858-4D07-8093-2E451FBAE6BD}">
  <sheetPr codeName="Sayfa6">
    <pageSetUpPr fitToPage="1"/>
  </sheetPr>
  <dimension ref="A1:R49"/>
  <sheetViews>
    <sheetView topLeftCell="D21" zoomScale="110" zoomScaleNormal="110" zoomScalePageLayoutView="70" workbookViewId="0">
      <selection activeCell="I11" sqref="I11"/>
    </sheetView>
  </sheetViews>
  <sheetFormatPr defaultColWidth="0" defaultRowHeight="15" zeroHeight="1" x14ac:dyDescent="0.25"/>
  <cols>
    <col min="1" max="1" width="15.140625" bestFit="1" customWidth="1"/>
    <col min="2" max="2" width="55" bestFit="1" customWidth="1"/>
    <col min="3" max="3" width="10.5703125" customWidth="1"/>
    <col min="4" max="5" width="10.5703125" style="63" customWidth="1"/>
    <col min="6" max="6" width="17.42578125" bestFit="1" customWidth="1"/>
    <col min="7" max="7" width="21" style="1" bestFit="1" customWidth="1"/>
    <col min="8" max="8" width="19.42578125" style="1" customWidth="1"/>
    <col min="9" max="9" width="18.5703125" style="1" hidden="1" customWidth="1"/>
    <col min="10" max="10" width="8.85546875" hidden="1" customWidth="1"/>
    <col min="11" max="18" width="0" hidden="1" customWidth="1"/>
    <col min="19" max="16384" width="8.85546875" hidden="1"/>
  </cols>
  <sheetData>
    <row r="1" spans="1:9" ht="19.5" customHeight="1" thickBot="1" x14ac:dyDescent="0.3">
      <c r="A1" s="176" t="s">
        <v>253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9786052754108</v>
      </c>
      <c r="B4" s="50" t="s">
        <v>80</v>
      </c>
      <c r="C4" s="108"/>
      <c r="D4" s="57">
        <v>448</v>
      </c>
      <c r="E4" s="51">
        <f>'SET SİPARİŞ FORMU'!E12+'SET SİPARİŞ FORMU'!E13</f>
        <v>0</v>
      </c>
      <c r="F4" s="52"/>
      <c r="G4" s="53">
        <f>(E4+F4)*D4</f>
        <v>0</v>
      </c>
      <c r="H4" s="54">
        <f t="shared" ref="H4:H10" si="0">G4-(G4*$G$12/100)</f>
        <v>0</v>
      </c>
      <c r="I4" s="55" t="e">
        <f>H4/(E4+F4)</f>
        <v>#DIV/0!</v>
      </c>
    </row>
    <row r="5" spans="1:9" x14ac:dyDescent="0.25">
      <c r="A5" s="49">
        <v>9786052754214</v>
      </c>
      <c r="B5" s="50" t="s">
        <v>77</v>
      </c>
      <c r="C5" s="108"/>
      <c r="D5" s="57">
        <v>286</v>
      </c>
      <c r="E5" s="51">
        <f>'SET SİPARİŞ FORMU'!E12+'SET SİPARİŞ FORMU'!E13</f>
        <v>0</v>
      </c>
      <c r="F5" s="52"/>
      <c r="G5" s="53">
        <f>(E5+F5)*D5</f>
        <v>0</v>
      </c>
      <c r="H5" s="54">
        <f t="shared" si="0"/>
        <v>0</v>
      </c>
      <c r="I5" s="55" t="e">
        <f>H5/(E5+F5)</f>
        <v>#DIV/0!</v>
      </c>
    </row>
    <row r="6" spans="1:9" x14ac:dyDescent="0.25">
      <c r="A6" s="49">
        <v>9786052754252</v>
      </c>
      <c r="B6" s="50" t="s">
        <v>78</v>
      </c>
      <c r="C6" s="108"/>
      <c r="D6" s="57">
        <v>398</v>
      </c>
      <c r="E6" s="51">
        <f>'SET SİPARİŞ FORMU'!E12+'SET SİPARİŞ FORMU'!E13</f>
        <v>0</v>
      </c>
      <c r="F6" s="52"/>
      <c r="G6" s="53">
        <f>(E6+F6)*D6</f>
        <v>0</v>
      </c>
      <c r="H6" s="54">
        <f t="shared" si="0"/>
        <v>0</v>
      </c>
      <c r="I6" s="55" t="e">
        <f>H6/(E6+F6)</f>
        <v>#DIV/0!</v>
      </c>
    </row>
    <row r="7" spans="1:9" x14ac:dyDescent="0.25">
      <c r="A7" s="49">
        <v>9786052754115</v>
      </c>
      <c r="B7" s="50" t="s">
        <v>79</v>
      </c>
      <c r="C7" s="108"/>
      <c r="D7" s="57">
        <v>476</v>
      </c>
      <c r="E7" s="51">
        <f>'SET SİPARİŞ FORMU'!E12+'SET SİPARİŞ FORMU'!E13</f>
        <v>0</v>
      </c>
      <c r="F7" s="52"/>
      <c r="G7" s="53">
        <f>(E7+F7)*D7</f>
        <v>0</v>
      </c>
      <c r="H7" s="54">
        <f t="shared" si="0"/>
        <v>0</v>
      </c>
      <c r="I7" s="55" t="e">
        <f>H7/(E7+F7)</f>
        <v>#DIV/0!</v>
      </c>
    </row>
    <row r="8" spans="1:9" x14ac:dyDescent="0.25">
      <c r="A8" s="49">
        <v>9786052754238</v>
      </c>
      <c r="B8" s="50" t="s">
        <v>76</v>
      </c>
      <c r="C8" s="108"/>
      <c r="D8" s="57">
        <v>286</v>
      </c>
      <c r="E8" s="51">
        <f>'SET SİPARİŞ FORMU'!E12+'SET SİPARİŞ FORMU'!E13</f>
        <v>0</v>
      </c>
      <c r="F8" s="52"/>
      <c r="G8" s="53">
        <f>(E8+F8)*D8</f>
        <v>0</v>
      </c>
      <c r="H8" s="54">
        <f t="shared" si="0"/>
        <v>0</v>
      </c>
      <c r="I8" s="55" t="e">
        <f>H8/(E8+F8)</f>
        <v>#DIV/0!</v>
      </c>
    </row>
    <row r="9" spans="1:9" x14ac:dyDescent="0.25">
      <c r="A9" s="49">
        <v>9786052754221</v>
      </c>
      <c r="B9" s="50" t="s">
        <v>74</v>
      </c>
      <c r="C9" s="108"/>
      <c r="D9" s="57">
        <v>342</v>
      </c>
      <c r="E9" s="51">
        <f>'SET SİPARİŞ FORMU'!E12+'SET SİPARİŞ FORMU'!E13</f>
        <v>0</v>
      </c>
      <c r="F9" s="52"/>
      <c r="G9" s="53">
        <f t="shared" ref="G9:G10" si="1">(E9+F9)*D9</f>
        <v>0</v>
      </c>
      <c r="H9" s="54">
        <f t="shared" si="0"/>
        <v>0</v>
      </c>
      <c r="I9" s="55" t="e">
        <f t="shared" ref="I9:I10" si="2">H9/(E9+F9)</f>
        <v>#DIV/0!</v>
      </c>
    </row>
    <row r="10" spans="1:9" x14ac:dyDescent="0.25">
      <c r="A10" s="49">
        <v>9786052754207</v>
      </c>
      <c r="B10" s="50" t="s">
        <v>75</v>
      </c>
      <c r="C10" s="108"/>
      <c r="D10" s="57">
        <v>286</v>
      </c>
      <c r="E10" s="51">
        <f>'SET SİPARİŞ FORMU'!E12+'SET SİPARİŞ FORMU'!E13</f>
        <v>0</v>
      </c>
      <c r="F10" s="52"/>
      <c r="G10" s="53">
        <f t="shared" si="1"/>
        <v>0</v>
      </c>
      <c r="H10" s="54">
        <f t="shared" si="0"/>
        <v>0</v>
      </c>
      <c r="I10" s="55" t="e">
        <f t="shared" si="2"/>
        <v>#DIV/0!</v>
      </c>
    </row>
    <row r="11" spans="1:9" x14ac:dyDescent="0.25">
      <c r="A11" s="166" t="s">
        <v>4</v>
      </c>
      <c r="B11" s="167"/>
      <c r="C11" s="167"/>
      <c r="D11" s="167"/>
      <c r="E11" s="167"/>
      <c r="F11" s="167"/>
      <c r="G11" s="40">
        <f>SUM(G4:G10)</f>
        <v>0</v>
      </c>
      <c r="H11" s="43">
        <f>SUM(H4:H10)</f>
        <v>0</v>
      </c>
      <c r="I11" s="44" t="e">
        <f>SUM(I4:I10)</f>
        <v>#DIV/0!</v>
      </c>
    </row>
    <row r="12" spans="1:9" ht="15.75" thickBot="1" x14ac:dyDescent="0.3">
      <c r="A12" s="168" t="s">
        <v>7</v>
      </c>
      <c r="B12" s="169"/>
      <c r="C12" s="169"/>
      <c r="D12" s="169"/>
      <c r="E12" s="169"/>
      <c r="F12" s="169"/>
      <c r="G12" s="170">
        <f>'SET SİPARİŞ FORMU'!B29</f>
        <v>0</v>
      </c>
      <c r="H12" s="170"/>
      <c r="I12" s="171"/>
    </row>
    <row r="13" spans="1:9" ht="15.75" thickBot="1" x14ac:dyDescent="0.3">
      <c r="A13" s="172"/>
      <c r="B13" s="172"/>
      <c r="C13" s="172"/>
      <c r="D13" s="172"/>
      <c r="E13" s="172"/>
      <c r="F13" s="172"/>
      <c r="G13" s="172"/>
    </row>
    <row r="14" spans="1:9" x14ac:dyDescent="0.25">
      <c r="A14" s="48" t="s">
        <v>46</v>
      </c>
      <c r="B14" s="28" t="s">
        <v>5</v>
      </c>
      <c r="C14" s="29" t="s">
        <v>0</v>
      </c>
      <c r="D14" s="29" t="s">
        <v>1</v>
      </c>
      <c r="E14" s="29" t="s">
        <v>2</v>
      </c>
      <c r="F14" s="30" t="s">
        <v>41</v>
      </c>
      <c r="G14" s="29" t="s">
        <v>3</v>
      </c>
      <c r="H14" s="29" t="s">
        <v>8</v>
      </c>
      <c r="I14" s="33" t="s">
        <v>192</v>
      </c>
    </row>
    <row r="15" spans="1:9" x14ac:dyDescent="0.25">
      <c r="A15" s="49">
        <v>9786052753606</v>
      </c>
      <c r="B15" s="50" t="s">
        <v>87</v>
      </c>
      <c r="C15" s="108"/>
      <c r="D15" s="57">
        <v>332</v>
      </c>
      <c r="E15" s="51">
        <f>'SET SİPARİŞ FORMU'!E12+'SET SİPARİŞ FORMU'!E14</f>
        <v>0</v>
      </c>
      <c r="F15" s="52"/>
      <c r="G15" s="53">
        <f t="shared" ref="G15:G20" si="3">(E15+F15)*D15</f>
        <v>0</v>
      </c>
      <c r="H15" s="54">
        <f t="shared" ref="H15:H22" si="4">G15-(G15*$G$24/100)</f>
        <v>0</v>
      </c>
      <c r="I15" s="55" t="e">
        <f t="shared" ref="I15:I20" si="5">H15/(E15+F15)</f>
        <v>#DIV/0!</v>
      </c>
    </row>
    <row r="16" spans="1:9" x14ac:dyDescent="0.25">
      <c r="A16" s="49">
        <v>9786052753613</v>
      </c>
      <c r="B16" s="50" t="s">
        <v>84</v>
      </c>
      <c r="C16" s="108"/>
      <c r="D16" s="57">
        <v>312</v>
      </c>
      <c r="E16" s="51">
        <f>'SET SİPARİŞ FORMU'!E12+'SET SİPARİŞ FORMU'!E14</f>
        <v>0</v>
      </c>
      <c r="F16" s="52"/>
      <c r="G16" s="53">
        <f t="shared" si="3"/>
        <v>0</v>
      </c>
      <c r="H16" s="54">
        <f t="shared" si="4"/>
        <v>0</v>
      </c>
      <c r="I16" s="55" t="e">
        <f t="shared" si="5"/>
        <v>#DIV/0!</v>
      </c>
    </row>
    <row r="17" spans="1:9" x14ac:dyDescent="0.25">
      <c r="A17" s="49">
        <v>9786052753644</v>
      </c>
      <c r="B17" s="50" t="s">
        <v>85</v>
      </c>
      <c r="C17" s="108"/>
      <c r="D17" s="57">
        <v>332</v>
      </c>
      <c r="E17" s="51">
        <f>'SET SİPARİŞ FORMU'!E12+'SET SİPARİŞ FORMU'!E14</f>
        <v>0</v>
      </c>
      <c r="F17" s="52"/>
      <c r="G17" s="53">
        <f t="shared" si="3"/>
        <v>0</v>
      </c>
      <c r="H17" s="54">
        <f t="shared" si="4"/>
        <v>0</v>
      </c>
      <c r="I17" s="55" t="e">
        <f t="shared" si="5"/>
        <v>#DIV/0!</v>
      </c>
    </row>
    <row r="18" spans="1:9" x14ac:dyDescent="0.25">
      <c r="A18" s="49">
        <v>9786052754245</v>
      </c>
      <c r="B18" s="50" t="s">
        <v>451</v>
      </c>
      <c r="C18" s="108"/>
      <c r="D18" s="57">
        <v>210</v>
      </c>
      <c r="E18" s="51">
        <f>'SET SİPARİŞ FORMU'!E12+'SET SİPARİŞ FORMU'!E14</f>
        <v>0</v>
      </c>
      <c r="F18" s="52"/>
      <c r="G18" s="53">
        <f t="shared" si="3"/>
        <v>0</v>
      </c>
      <c r="H18" s="54">
        <f t="shared" si="4"/>
        <v>0</v>
      </c>
      <c r="I18" s="55" t="e">
        <f t="shared" si="5"/>
        <v>#DIV/0!</v>
      </c>
    </row>
    <row r="19" spans="1:9" x14ac:dyDescent="0.25">
      <c r="A19" s="49">
        <v>9786052755389</v>
      </c>
      <c r="B19" s="50" t="s">
        <v>86</v>
      </c>
      <c r="C19" s="108"/>
      <c r="D19" s="57">
        <v>388</v>
      </c>
      <c r="E19" s="51">
        <f>'SET SİPARİŞ FORMU'!E12+'SET SİPARİŞ FORMU'!E14</f>
        <v>0</v>
      </c>
      <c r="F19" s="52"/>
      <c r="G19" s="53">
        <f t="shared" si="3"/>
        <v>0</v>
      </c>
      <c r="H19" s="54">
        <f t="shared" si="4"/>
        <v>0</v>
      </c>
      <c r="I19" s="55" t="e">
        <f t="shared" si="5"/>
        <v>#DIV/0!</v>
      </c>
    </row>
    <row r="20" spans="1:9" x14ac:dyDescent="0.25">
      <c r="A20" s="49">
        <v>9786052753637</v>
      </c>
      <c r="B20" s="50" t="s">
        <v>83</v>
      </c>
      <c r="C20" s="108"/>
      <c r="D20" s="57">
        <v>298</v>
      </c>
      <c r="E20" s="51">
        <f>'SET SİPARİŞ FORMU'!E12+'SET SİPARİŞ FORMU'!E14</f>
        <v>0</v>
      </c>
      <c r="F20" s="52"/>
      <c r="G20" s="53">
        <f t="shared" si="3"/>
        <v>0</v>
      </c>
      <c r="H20" s="54">
        <f t="shared" si="4"/>
        <v>0</v>
      </c>
      <c r="I20" s="55" t="e">
        <f t="shared" si="5"/>
        <v>#DIV/0!</v>
      </c>
    </row>
    <row r="21" spans="1:9" x14ac:dyDescent="0.25">
      <c r="A21" s="49">
        <v>9786052754023</v>
      </c>
      <c r="B21" s="50" t="s">
        <v>81</v>
      </c>
      <c r="C21" s="108"/>
      <c r="D21" s="57">
        <v>296</v>
      </c>
      <c r="E21" s="51">
        <f>'SET SİPARİŞ FORMU'!E12+'SET SİPARİŞ FORMU'!E14</f>
        <v>0</v>
      </c>
      <c r="F21" s="52"/>
      <c r="G21" s="53">
        <f t="shared" ref="G21:G22" si="6">(E21+F21)*D21</f>
        <v>0</v>
      </c>
      <c r="H21" s="54">
        <f t="shared" si="4"/>
        <v>0</v>
      </c>
      <c r="I21" s="55" t="e">
        <f t="shared" ref="I21:I22" si="7">H21/(E21+F21)</f>
        <v>#DIV/0!</v>
      </c>
    </row>
    <row r="22" spans="1:9" x14ac:dyDescent="0.25">
      <c r="A22" s="49">
        <v>9786052753651</v>
      </c>
      <c r="B22" s="50" t="s">
        <v>82</v>
      </c>
      <c r="C22" s="108"/>
      <c r="D22" s="57">
        <v>242</v>
      </c>
      <c r="E22" s="51">
        <f>'SET SİPARİŞ FORMU'!E12+'SET SİPARİŞ FORMU'!E14</f>
        <v>0</v>
      </c>
      <c r="F22" s="52"/>
      <c r="G22" s="53">
        <f t="shared" si="6"/>
        <v>0</v>
      </c>
      <c r="H22" s="54">
        <f t="shared" si="4"/>
        <v>0</v>
      </c>
      <c r="I22" s="55" t="e">
        <f t="shared" si="7"/>
        <v>#DIV/0!</v>
      </c>
    </row>
    <row r="23" spans="1:9" x14ac:dyDescent="0.25">
      <c r="A23" s="166" t="s">
        <v>4</v>
      </c>
      <c r="B23" s="167"/>
      <c r="C23" s="167"/>
      <c r="D23" s="167"/>
      <c r="E23" s="167"/>
      <c r="F23" s="167"/>
      <c r="G23" s="40">
        <f>SUM(G15:G22)</f>
        <v>0</v>
      </c>
      <c r="H23" s="41">
        <f>SUM(H15:H22)</f>
        <v>0</v>
      </c>
      <c r="I23" s="42" t="e">
        <f>SUM(I15:I22)</f>
        <v>#DIV/0!</v>
      </c>
    </row>
    <row r="24" spans="1:9" ht="15.75" thickBot="1" x14ac:dyDescent="0.3">
      <c r="A24" s="168" t="s">
        <v>7</v>
      </c>
      <c r="B24" s="169"/>
      <c r="C24" s="169"/>
      <c r="D24" s="169"/>
      <c r="E24" s="169"/>
      <c r="F24" s="169"/>
      <c r="G24" s="170">
        <f>'SET SİPARİŞ FORMU'!B29</f>
        <v>0</v>
      </c>
      <c r="H24" s="170"/>
      <c r="I24" s="171"/>
    </row>
    <row r="25" spans="1:9" ht="15.75" thickBot="1" x14ac:dyDescent="0.3">
      <c r="A25" s="58"/>
      <c r="B25" s="58"/>
      <c r="C25" s="58"/>
      <c r="D25" s="58"/>
      <c r="E25" s="58"/>
      <c r="F25" s="58"/>
      <c r="G25" s="58"/>
    </row>
    <row r="26" spans="1:9" x14ac:dyDescent="0.25">
      <c r="A26" s="48" t="s">
        <v>46</v>
      </c>
      <c r="B26" s="28" t="s">
        <v>458</v>
      </c>
      <c r="C26" s="29" t="s">
        <v>0</v>
      </c>
      <c r="D26" s="29" t="s">
        <v>1</v>
      </c>
      <c r="E26" s="29" t="s">
        <v>2</v>
      </c>
      <c r="F26" s="30" t="s">
        <v>41</v>
      </c>
      <c r="G26" s="29" t="s">
        <v>3</v>
      </c>
      <c r="H26" s="33" t="s">
        <v>8</v>
      </c>
      <c r="I26" s="113" t="s">
        <v>192</v>
      </c>
    </row>
    <row r="27" spans="1:9" x14ac:dyDescent="0.25">
      <c r="A27" s="49">
        <v>2324587867365</v>
      </c>
      <c r="B27" s="50" t="s">
        <v>138</v>
      </c>
      <c r="C27" s="56"/>
      <c r="D27" s="57">
        <v>9</v>
      </c>
      <c r="E27" s="51">
        <f>'SET SİPARİŞ FORMU'!E12+'SET SİPARİŞ FORMU'!E15</f>
        <v>0</v>
      </c>
      <c r="F27" s="52"/>
      <c r="G27" s="53">
        <f>(E27+F27)*D27</f>
        <v>0</v>
      </c>
      <c r="H27" s="60">
        <f>G27</f>
        <v>0</v>
      </c>
      <c r="I27" s="114" t="e">
        <f>H27/(E27+F27)</f>
        <v>#DIV/0!</v>
      </c>
    </row>
    <row r="28" spans="1:9" x14ac:dyDescent="0.25">
      <c r="A28" s="49">
        <v>2324587867366</v>
      </c>
      <c r="B28" s="50" t="s">
        <v>139</v>
      </c>
      <c r="C28" s="56"/>
      <c r="D28" s="57">
        <v>9</v>
      </c>
      <c r="E28" s="51">
        <f>'SET SİPARİŞ FORMU'!E12+'SET SİPARİŞ FORMU'!E15</f>
        <v>0</v>
      </c>
      <c r="F28" s="52"/>
      <c r="G28" s="53">
        <f t="shared" ref="G28:G32" si="8">(E28+F28)*D28</f>
        <v>0</v>
      </c>
      <c r="H28" s="60">
        <f>G28</f>
        <v>0</v>
      </c>
      <c r="I28" s="114" t="e">
        <f t="shared" ref="I28:I32" si="9">H28/(E28+F28)</f>
        <v>#DIV/0!</v>
      </c>
    </row>
    <row r="29" spans="1:9" x14ac:dyDescent="0.25">
      <c r="A29" s="49">
        <v>2324587867367</v>
      </c>
      <c r="B29" s="50" t="s">
        <v>140</v>
      </c>
      <c r="C29" s="56"/>
      <c r="D29" s="57">
        <v>9</v>
      </c>
      <c r="E29" s="51">
        <f>'SET SİPARİŞ FORMU'!E12+'SET SİPARİŞ FORMU'!E15</f>
        <v>0</v>
      </c>
      <c r="F29" s="52"/>
      <c r="G29" s="53">
        <f t="shared" si="8"/>
        <v>0</v>
      </c>
      <c r="H29" s="60">
        <f t="shared" ref="H29:H32" si="10">G29</f>
        <v>0</v>
      </c>
      <c r="I29" s="114" t="e">
        <f t="shared" si="9"/>
        <v>#DIV/0!</v>
      </c>
    </row>
    <row r="30" spans="1:9" x14ac:dyDescent="0.25">
      <c r="A30" s="49">
        <v>2324587867368</v>
      </c>
      <c r="B30" s="50" t="s">
        <v>141</v>
      </c>
      <c r="C30" s="56"/>
      <c r="D30" s="57">
        <v>9</v>
      </c>
      <c r="E30" s="51">
        <f>'SET SİPARİŞ FORMU'!E12+'SET SİPARİŞ FORMU'!E15</f>
        <v>0</v>
      </c>
      <c r="F30" s="52"/>
      <c r="G30" s="53">
        <f t="shared" si="8"/>
        <v>0</v>
      </c>
      <c r="H30" s="60">
        <f t="shared" si="10"/>
        <v>0</v>
      </c>
      <c r="I30" s="114" t="e">
        <f t="shared" si="9"/>
        <v>#DIV/0!</v>
      </c>
    </row>
    <row r="31" spans="1:9" x14ac:dyDescent="0.25">
      <c r="A31" s="49">
        <v>2324587867369</v>
      </c>
      <c r="B31" s="50" t="s">
        <v>142</v>
      </c>
      <c r="C31" s="56"/>
      <c r="D31" s="57">
        <v>9</v>
      </c>
      <c r="E31" s="51">
        <f>'SET SİPARİŞ FORMU'!E12+'SET SİPARİŞ FORMU'!E15</f>
        <v>0</v>
      </c>
      <c r="F31" s="52"/>
      <c r="G31" s="53">
        <f t="shared" si="8"/>
        <v>0</v>
      </c>
      <c r="H31" s="60">
        <f t="shared" si="10"/>
        <v>0</v>
      </c>
      <c r="I31" s="114" t="e">
        <f t="shared" si="9"/>
        <v>#DIV/0!</v>
      </c>
    </row>
    <row r="32" spans="1:9" x14ac:dyDescent="0.25">
      <c r="A32" s="49">
        <v>2324587867370</v>
      </c>
      <c r="B32" s="50" t="s">
        <v>143</v>
      </c>
      <c r="C32" s="56"/>
      <c r="D32" s="57">
        <v>9</v>
      </c>
      <c r="E32" s="51">
        <f>'SET SİPARİŞ FORMU'!E12+'SET SİPARİŞ FORMU'!E15</f>
        <v>0</v>
      </c>
      <c r="F32" s="52"/>
      <c r="G32" s="53">
        <f t="shared" si="8"/>
        <v>0</v>
      </c>
      <c r="H32" s="60">
        <f t="shared" si="10"/>
        <v>0</v>
      </c>
      <c r="I32" s="114" t="e">
        <f t="shared" si="9"/>
        <v>#DIV/0!</v>
      </c>
    </row>
    <row r="33" spans="1:9" ht="15.75" thickBot="1" x14ac:dyDescent="0.3">
      <c r="A33" s="168" t="s">
        <v>4</v>
      </c>
      <c r="B33" s="169"/>
      <c r="C33" s="169"/>
      <c r="D33" s="169"/>
      <c r="E33" s="169"/>
      <c r="F33" s="169"/>
      <c r="G33" s="116">
        <f>SUM(G27:G32)</f>
        <v>0</v>
      </c>
      <c r="H33" s="118">
        <f>SUM(H27:H32)</f>
        <v>0</v>
      </c>
      <c r="I33" s="119" t="e">
        <f>SUM(I27:I32)</f>
        <v>#DIV/0!</v>
      </c>
    </row>
    <row r="34" spans="1:9" ht="15.75" thickBot="1" x14ac:dyDescent="0.3">
      <c r="A34" s="58"/>
      <c r="B34" s="58"/>
      <c r="C34" s="58"/>
      <c r="D34" s="58"/>
      <c r="E34" s="58"/>
      <c r="F34" s="58"/>
      <c r="G34" s="58"/>
    </row>
    <row r="35" spans="1:9" x14ac:dyDescent="0.25">
      <c r="A35" s="48" t="s">
        <v>46</v>
      </c>
      <c r="B35" s="28" t="s">
        <v>461</v>
      </c>
      <c r="C35" s="29" t="s">
        <v>0</v>
      </c>
      <c r="D35" s="29" t="s">
        <v>1</v>
      </c>
      <c r="E35" s="29" t="s">
        <v>2</v>
      </c>
      <c r="F35" s="30" t="s">
        <v>41</v>
      </c>
      <c r="G35" s="29" t="s">
        <v>3</v>
      </c>
      <c r="H35" s="29" t="s">
        <v>8</v>
      </c>
      <c r="I35" s="33" t="s">
        <v>192</v>
      </c>
    </row>
    <row r="36" spans="1:9" x14ac:dyDescent="0.25">
      <c r="A36" s="78">
        <v>9786052753903</v>
      </c>
      <c r="B36" s="50" t="s">
        <v>291</v>
      </c>
      <c r="C36" s="56"/>
      <c r="D36" s="57">
        <v>590</v>
      </c>
      <c r="E36" s="51">
        <f>ROUNDUP(('SET SİPARİŞ FORMU'!E12+'SET SİPARİŞ FORMU'!E16)/8,0)</f>
        <v>0</v>
      </c>
      <c r="F36" s="52"/>
      <c r="G36" s="53">
        <f>(E36+F36)*D36</f>
        <v>0</v>
      </c>
      <c r="H36" s="54">
        <f t="shared" ref="H36:H42" si="11">G36-(G36*$G$44/100)</f>
        <v>0</v>
      </c>
      <c r="I36" s="55" t="e">
        <f>H36/((E36+F36)*8)</f>
        <v>#DIV/0!</v>
      </c>
    </row>
    <row r="37" spans="1:9" x14ac:dyDescent="0.25">
      <c r="A37" s="78">
        <v>9786052753910</v>
      </c>
      <c r="B37" s="50" t="s">
        <v>292</v>
      </c>
      <c r="C37" s="56"/>
      <c r="D37" s="57">
        <v>419</v>
      </c>
      <c r="E37" s="51">
        <f>ROUNDUP(('SET SİPARİŞ FORMU'!E12+'SET SİPARİŞ FORMU'!E16)/8,0)</f>
        <v>0</v>
      </c>
      <c r="F37" s="52"/>
      <c r="G37" s="53">
        <f>(E37+F37)*D37</f>
        <v>0</v>
      </c>
      <c r="H37" s="54">
        <f t="shared" si="11"/>
        <v>0</v>
      </c>
      <c r="I37" s="55" t="e">
        <f>H37/((E37+F37)*8)</f>
        <v>#DIV/0!</v>
      </c>
    </row>
    <row r="38" spans="1:9" x14ac:dyDescent="0.25">
      <c r="A38" s="78">
        <v>9786052753897</v>
      </c>
      <c r="B38" s="50" t="s">
        <v>290</v>
      </c>
      <c r="C38" s="56"/>
      <c r="D38" s="57">
        <v>590</v>
      </c>
      <c r="E38" s="51">
        <f>ROUNDUP(('SET SİPARİŞ FORMU'!E12+'SET SİPARİŞ FORMU'!E16)/8,0)</f>
        <v>0</v>
      </c>
      <c r="F38" s="52"/>
      <c r="G38" s="53">
        <f>(E38+F38)*D38</f>
        <v>0</v>
      </c>
      <c r="H38" s="54">
        <f t="shared" si="11"/>
        <v>0</v>
      </c>
      <c r="I38" s="55" t="e">
        <f>H38/((E38+F38)*8)</f>
        <v>#DIV/0!</v>
      </c>
    </row>
    <row r="39" spans="1:9" x14ac:dyDescent="0.25">
      <c r="A39" s="78">
        <v>9786052753927</v>
      </c>
      <c r="B39" s="50" t="s">
        <v>293</v>
      </c>
      <c r="C39" s="56"/>
      <c r="D39" s="57">
        <v>753</v>
      </c>
      <c r="E39" s="51">
        <f>ROUNDUP(('SET SİPARİŞ FORMU'!E12+'SET SİPARİŞ FORMU'!E16)/8,0)</f>
        <v>0</v>
      </c>
      <c r="F39" s="52"/>
      <c r="G39" s="53">
        <f>(E39+F39)*D39</f>
        <v>0</v>
      </c>
      <c r="H39" s="54">
        <f t="shared" si="11"/>
        <v>0</v>
      </c>
      <c r="I39" s="55" t="e">
        <f>H39/((E39+F39)*8)</f>
        <v>#DIV/0!</v>
      </c>
    </row>
    <row r="40" spans="1:9" x14ac:dyDescent="0.25">
      <c r="A40" s="78">
        <v>9786052753941</v>
      </c>
      <c r="B40" s="50" t="s">
        <v>295</v>
      </c>
      <c r="C40" s="56"/>
      <c r="D40" s="57">
        <v>433</v>
      </c>
      <c r="E40" s="51">
        <f>ROUNDUP(('SET SİPARİŞ FORMU'!E12+'SET SİPARİŞ FORMU'!E16)/8,0)</f>
        <v>0</v>
      </c>
      <c r="F40" s="52"/>
      <c r="G40" s="53">
        <f>(E40+F40)*D40</f>
        <v>0</v>
      </c>
      <c r="H40" s="54">
        <f t="shared" si="11"/>
        <v>0</v>
      </c>
      <c r="I40" s="55" t="e">
        <f>H40/((E40+F40)*8)</f>
        <v>#DIV/0!</v>
      </c>
    </row>
    <row r="41" spans="1:9" x14ac:dyDescent="0.25">
      <c r="A41" s="78">
        <v>9786052753934</v>
      </c>
      <c r="B41" s="50" t="s">
        <v>294</v>
      </c>
      <c r="C41" s="56"/>
      <c r="D41" s="57">
        <v>404</v>
      </c>
      <c r="E41" s="51">
        <f>ROUNDUP(('SET SİPARİŞ FORMU'!E12+'SET SİPARİŞ FORMU'!E16)/8,0)</f>
        <v>0</v>
      </c>
      <c r="F41" s="52"/>
      <c r="G41" s="53">
        <f t="shared" ref="G41:G42" si="12">(E41+F41)*D41</f>
        <v>0</v>
      </c>
      <c r="H41" s="54">
        <f t="shared" si="11"/>
        <v>0</v>
      </c>
      <c r="I41" s="55" t="e">
        <f t="shared" ref="I41:I42" si="13">H41/((E41+F41)*8)</f>
        <v>#DIV/0!</v>
      </c>
    </row>
    <row r="42" spans="1:9" x14ac:dyDescent="0.25">
      <c r="A42" s="78">
        <v>9786052753958</v>
      </c>
      <c r="B42" s="50" t="s">
        <v>296</v>
      </c>
      <c r="C42" s="56"/>
      <c r="D42" s="57">
        <v>404</v>
      </c>
      <c r="E42" s="51">
        <f>ROUNDUP(('SET SİPARİŞ FORMU'!E12+'SET SİPARİŞ FORMU'!E16)/8,0)</f>
        <v>0</v>
      </c>
      <c r="F42" s="52"/>
      <c r="G42" s="53">
        <f t="shared" si="12"/>
        <v>0</v>
      </c>
      <c r="H42" s="54">
        <f t="shared" si="11"/>
        <v>0</v>
      </c>
      <c r="I42" s="55" t="e">
        <f t="shared" si="13"/>
        <v>#DIV/0!</v>
      </c>
    </row>
    <row r="43" spans="1:9" x14ac:dyDescent="0.25">
      <c r="A43" s="166" t="s">
        <v>4</v>
      </c>
      <c r="B43" s="167"/>
      <c r="C43" s="167"/>
      <c r="D43" s="167"/>
      <c r="E43" s="167"/>
      <c r="F43" s="167"/>
      <c r="G43" s="40">
        <f>SUM(G36:G42)</f>
        <v>0</v>
      </c>
      <c r="H43" s="41">
        <f>SUM(H36:H42)</f>
        <v>0</v>
      </c>
      <c r="I43" s="39" t="e">
        <f>SUM(I36:I42)</f>
        <v>#DIV/0!</v>
      </c>
    </row>
    <row r="44" spans="1:9" ht="15.75" thickBot="1" x14ac:dyDescent="0.3">
      <c r="A44" s="168" t="s">
        <v>7</v>
      </c>
      <c r="B44" s="169"/>
      <c r="C44" s="169"/>
      <c r="D44" s="169"/>
      <c r="E44" s="169"/>
      <c r="F44" s="169"/>
      <c r="G44" s="170">
        <f>SUM('SET SİPARİŞ FORMU'!C29:C29)</f>
        <v>0</v>
      </c>
      <c r="H44" s="170"/>
      <c r="I44" s="171"/>
    </row>
    <row r="45" spans="1:9" x14ac:dyDescent="0.25"/>
    <row r="46" spans="1:9" x14ac:dyDescent="0.25"/>
    <row r="47" spans="1:9" ht="19.5" x14ac:dyDescent="0.3">
      <c r="G47" s="71"/>
      <c r="H47" s="73" t="s">
        <v>171</v>
      </c>
    </row>
    <row r="48" spans="1:9" ht="19.5" x14ac:dyDescent="0.3">
      <c r="G48" s="74" t="s">
        <v>260</v>
      </c>
      <c r="H48" s="75">
        <f>G11+G23+G33+G43</f>
        <v>0</v>
      </c>
    </row>
    <row r="49" spans="7:8" ht="19.5" x14ac:dyDescent="0.3">
      <c r="G49" s="74" t="s">
        <v>261</v>
      </c>
      <c r="H49" s="75">
        <f>H11+H23+H33+H43</f>
        <v>0</v>
      </c>
    </row>
  </sheetData>
  <mergeCells count="13">
    <mergeCell ref="A43:F43"/>
    <mergeCell ref="A44:F44"/>
    <mergeCell ref="G44:I44"/>
    <mergeCell ref="A33:F33"/>
    <mergeCell ref="A23:F23"/>
    <mergeCell ref="A24:F24"/>
    <mergeCell ref="G24:I24"/>
    <mergeCell ref="A13:G13"/>
    <mergeCell ref="A1:I1"/>
    <mergeCell ref="A2:G2"/>
    <mergeCell ref="A11:F11"/>
    <mergeCell ref="A12:F12"/>
    <mergeCell ref="G12:I12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7:F32 F4:F10 F15:F22 F36:F42" xr:uid="{E5673A38-4BEB-47A2-A1F5-E9EF684F7164}">
      <formula1>0</formula1>
      <formula2>10000</formula2>
    </dataValidation>
  </dataValidations>
  <pageMargins left="0.25" right="0.25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B44-B7B0-4567-8969-B74F551AF305}">
  <sheetPr codeName="Sayfa7">
    <pageSetUpPr fitToPage="1"/>
  </sheetPr>
  <dimension ref="A1:R48"/>
  <sheetViews>
    <sheetView zoomScale="110" zoomScaleNormal="110" zoomScalePageLayoutView="70" workbookViewId="0">
      <selection activeCell="A22" sqref="A22:F22"/>
    </sheetView>
  </sheetViews>
  <sheetFormatPr defaultColWidth="0" defaultRowHeight="15" zeroHeight="1" x14ac:dyDescent="0.25"/>
  <cols>
    <col min="1" max="1" width="14.5703125" customWidth="1"/>
    <col min="2" max="2" width="54.85546875" customWidth="1"/>
    <col min="3" max="3" width="10.5703125" customWidth="1"/>
    <col min="4" max="5" width="10.5703125" style="63" customWidth="1"/>
    <col min="6" max="6" width="19.42578125" bestFit="1" customWidth="1"/>
    <col min="7" max="7" width="23.5703125" style="1" bestFit="1" customWidth="1"/>
    <col min="8" max="8" width="19.42578125" style="1" customWidth="1"/>
    <col min="9" max="9" width="18.5703125" style="1" hidden="1" customWidth="1"/>
    <col min="10" max="10" width="8.85546875" hidden="1" customWidth="1"/>
    <col min="11" max="18" width="0" hidden="1" customWidth="1"/>
    <col min="19" max="16384" width="8.85546875" hidden="1"/>
  </cols>
  <sheetData>
    <row r="1" spans="1:9" ht="19.5" customHeight="1" thickBot="1" x14ac:dyDescent="0.3">
      <c r="A1" s="176" t="s">
        <v>252</v>
      </c>
      <c r="B1" s="174"/>
      <c r="C1" s="174"/>
      <c r="D1" s="174"/>
      <c r="E1" s="174"/>
      <c r="F1" s="174"/>
      <c r="G1" s="174"/>
      <c r="H1" s="174"/>
      <c r="I1" s="175"/>
    </row>
    <row r="2" spans="1:9" ht="15" customHeight="1" thickBot="1" x14ac:dyDescent="0.3">
      <c r="A2" s="172"/>
      <c r="B2" s="172"/>
      <c r="C2" s="172"/>
      <c r="D2" s="172"/>
      <c r="E2" s="172"/>
      <c r="F2" s="172"/>
      <c r="G2" s="172"/>
    </row>
    <row r="3" spans="1:9" x14ac:dyDescent="0.25">
      <c r="A3" s="48" t="s">
        <v>46</v>
      </c>
      <c r="B3" s="28" t="s">
        <v>170</v>
      </c>
      <c r="C3" s="29" t="s">
        <v>0</v>
      </c>
      <c r="D3" s="29" t="s">
        <v>1</v>
      </c>
      <c r="E3" s="29" t="s">
        <v>2</v>
      </c>
      <c r="F3" s="30" t="s">
        <v>41</v>
      </c>
      <c r="G3" s="29" t="s">
        <v>3</v>
      </c>
      <c r="H3" s="29" t="s">
        <v>8</v>
      </c>
      <c r="I3" s="33" t="s">
        <v>192</v>
      </c>
    </row>
    <row r="4" spans="1:9" x14ac:dyDescent="0.25">
      <c r="A4" s="49">
        <v>9786052754030</v>
      </c>
      <c r="B4" s="50" t="s">
        <v>66</v>
      </c>
      <c r="C4" s="108"/>
      <c r="D4" s="57">
        <v>428</v>
      </c>
      <c r="E4" s="51">
        <f>'SET SİPARİŞ FORMU'!F12+'SET SİPARİŞ FORMU'!F13</f>
        <v>0</v>
      </c>
      <c r="F4" s="52"/>
      <c r="G4" s="53">
        <f t="shared" ref="G4:G9" si="0">(E4+F4)*D4</f>
        <v>0</v>
      </c>
      <c r="H4" s="54">
        <f t="shared" ref="H4:H10" si="1">G4-(G4*$G$12/100)</f>
        <v>0</v>
      </c>
      <c r="I4" s="55" t="e">
        <f t="shared" ref="I4:I9" si="2">H4/(E4+F4)</f>
        <v>#DIV/0!</v>
      </c>
    </row>
    <row r="5" spans="1:9" x14ac:dyDescent="0.25">
      <c r="A5" s="49">
        <v>9786052754061</v>
      </c>
      <c r="B5" s="50" t="s">
        <v>63</v>
      </c>
      <c r="C5" s="108"/>
      <c r="D5" s="57">
        <v>286</v>
      </c>
      <c r="E5" s="51">
        <f>'SET SİPARİŞ FORMU'!F12+'SET SİPARİŞ FORMU'!F13</f>
        <v>0</v>
      </c>
      <c r="F5" s="52"/>
      <c r="G5" s="53">
        <f t="shared" si="0"/>
        <v>0</v>
      </c>
      <c r="H5" s="54">
        <f t="shared" si="1"/>
        <v>0</v>
      </c>
      <c r="I5" s="55" t="e">
        <f t="shared" si="2"/>
        <v>#DIV/0!</v>
      </c>
    </row>
    <row r="6" spans="1:9" x14ac:dyDescent="0.25">
      <c r="A6" s="49">
        <v>9786052754054</v>
      </c>
      <c r="B6" s="50" t="s">
        <v>64</v>
      </c>
      <c r="C6" s="108"/>
      <c r="D6" s="57">
        <v>426</v>
      </c>
      <c r="E6" s="51">
        <f>'SET SİPARİŞ FORMU'!F12+'SET SİPARİŞ FORMU'!F13</f>
        <v>0</v>
      </c>
      <c r="F6" s="52"/>
      <c r="G6" s="53">
        <f t="shared" si="0"/>
        <v>0</v>
      </c>
      <c r="H6" s="54">
        <f t="shared" si="1"/>
        <v>0</v>
      </c>
      <c r="I6" s="55" t="e">
        <f t="shared" si="2"/>
        <v>#DIV/0!</v>
      </c>
    </row>
    <row r="7" spans="1:9" x14ac:dyDescent="0.25">
      <c r="A7" s="49">
        <v>9786052754047</v>
      </c>
      <c r="B7" s="50" t="s">
        <v>65</v>
      </c>
      <c r="C7" s="108"/>
      <c r="D7" s="57">
        <v>496</v>
      </c>
      <c r="E7" s="51">
        <f>'SET SİPARİŞ FORMU'!F12+'SET SİPARİŞ FORMU'!F13</f>
        <v>0</v>
      </c>
      <c r="F7" s="52"/>
      <c r="G7" s="53">
        <f t="shared" si="0"/>
        <v>0</v>
      </c>
      <c r="H7" s="54">
        <f t="shared" si="1"/>
        <v>0</v>
      </c>
      <c r="I7" s="55" t="e">
        <f t="shared" si="2"/>
        <v>#DIV/0!</v>
      </c>
    </row>
    <row r="8" spans="1:9" x14ac:dyDescent="0.25">
      <c r="A8" s="49">
        <v>9786052754085</v>
      </c>
      <c r="B8" s="50" t="s">
        <v>62</v>
      </c>
      <c r="C8" s="108"/>
      <c r="D8" s="57">
        <v>302</v>
      </c>
      <c r="E8" s="51">
        <f>'SET SİPARİŞ FORMU'!F12+'SET SİPARİŞ FORMU'!F13</f>
        <v>0</v>
      </c>
      <c r="F8" s="52"/>
      <c r="G8" s="53">
        <f t="shared" si="0"/>
        <v>0</v>
      </c>
      <c r="H8" s="54">
        <f t="shared" si="1"/>
        <v>0</v>
      </c>
      <c r="I8" s="55" t="e">
        <f t="shared" si="2"/>
        <v>#DIV/0!</v>
      </c>
    </row>
    <row r="9" spans="1:9" x14ac:dyDescent="0.25">
      <c r="A9" s="49">
        <v>9786052754078</v>
      </c>
      <c r="B9" s="50" t="s">
        <v>60</v>
      </c>
      <c r="C9" s="108"/>
      <c r="D9" s="57">
        <v>318</v>
      </c>
      <c r="E9" s="51">
        <f>'SET SİPARİŞ FORMU'!F12+'SET SİPARİŞ FORMU'!F13</f>
        <v>0</v>
      </c>
      <c r="F9" s="52"/>
      <c r="G9" s="53">
        <f t="shared" si="0"/>
        <v>0</v>
      </c>
      <c r="H9" s="54">
        <f t="shared" si="1"/>
        <v>0</v>
      </c>
      <c r="I9" s="55" t="e">
        <f t="shared" si="2"/>
        <v>#DIV/0!</v>
      </c>
    </row>
    <row r="10" spans="1:9" x14ac:dyDescent="0.25">
      <c r="A10" s="49">
        <v>9786052754092</v>
      </c>
      <c r="B10" s="50" t="s">
        <v>61</v>
      </c>
      <c r="C10" s="108"/>
      <c r="D10" s="57">
        <v>286</v>
      </c>
      <c r="E10" s="51">
        <f>'SET SİPARİŞ FORMU'!F12+'SET SİPARİŞ FORMU'!F13</f>
        <v>0</v>
      </c>
      <c r="F10" s="52"/>
      <c r="G10" s="53">
        <f t="shared" ref="G10" si="3">(E10+F10)*D10</f>
        <v>0</v>
      </c>
      <c r="H10" s="54">
        <f t="shared" si="1"/>
        <v>0</v>
      </c>
      <c r="I10" s="55" t="e">
        <f t="shared" ref="I10" si="4">H10/(E10+F10)</f>
        <v>#DIV/0!</v>
      </c>
    </row>
    <row r="11" spans="1:9" x14ac:dyDescent="0.25">
      <c r="A11" s="166" t="s">
        <v>4</v>
      </c>
      <c r="B11" s="167"/>
      <c r="C11" s="167"/>
      <c r="D11" s="167"/>
      <c r="E11" s="167"/>
      <c r="F11" s="167"/>
      <c r="G11" s="40">
        <f>SUM(G4:G10)</f>
        <v>0</v>
      </c>
      <c r="H11" s="43">
        <f>SUM(H4:H10)</f>
        <v>0</v>
      </c>
      <c r="I11" s="44" t="e">
        <f>SUM(I4:I10)</f>
        <v>#DIV/0!</v>
      </c>
    </row>
    <row r="12" spans="1:9" ht="15.75" thickBot="1" x14ac:dyDescent="0.3">
      <c r="A12" s="168" t="s">
        <v>7</v>
      </c>
      <c r="B12" s="169"/>
      <c r="C12" s="169"/>
      <c r="D12" s="169"/>
      <c r="E12" s="169"/>
      <c r="F12" s="169"/>
      <c r="G12" s="170">
        <f>'SET SİPARİŞ FORMU'!B29</f>
        <v>0</v>
      </c>
      <c r="H12" s="170"/>
      <c r="I12" s="171"/>
    </row>
    <row r="13" spans="1:9" ht="15.75" thickBot="1" x14ac:dyDescent="0.3">
      <c r="A13" s="172"/>
      <c r="B13" s="172"/>
      <c r="C13" s="172"/>
      <c r="D13" s="172"/>
      <c r="E13" s="172"/>
      <c r="F13" s="172"/>
      <c r="G13" s="172"/>
    </row>
    <row r="14" spans="1:9" x14ac:dyDescent="0.25">
      <c r="A14" s="48" t="s">
        <v>46</v>
      </c>
      <c r="B14" s="28" t="s">
        <v>5</v>
      </c>
      <c r="C14" s="29" t="s">
        <v>0</v>
      </c>
      <c r="D14" s="29" t="s">
        <v>1</v>
      </c>
      <c r="E14" s="29" t="s">
        <v>2</v>
      </c>
      <c r="F14" s="30" t="s">
        <v>41</v>
      </c>
      <c r="G14" s="29" t="s">
        <v>3</v>
      </c>
      <c r="H14" s="29" t="s">
        <v>8</v>
      </c>
      <c r="I14" s="33" t="s">
        <v>192</v>
      </c>
    </row>
    <row r="15" spans="1:9" x14ac:dyDescent="0.25">
      <c r="A15" s="49">
        <v>9786052753538</v>
      </c>
      <c r="B15" s="50" t="s">
        <v>73</v>
      </c>
      <c r="C15" s="108"/>
      <c r="D15" s="57">
        <v>312</v>
      </c>
      <c r="E15" s="51">
        <f>'SET SİPARİŞ FORMU'!F12+'SET SİPARİŞ FORMU'!F14</f>
        <v>0</v>
      </c>
      <c r="F15" s="52"/>
      <c r="G15" s="53">
        <f>(E15+F15)*D15</f>
        <v>0</v>
      </c>
      <c r="H15" s="54">
        <f t="shared" ref="H15:H21" si="5">G15-(G15*$G$23/100)</f>
        <v>0</v>
      </c>
      <c r="I15" s="55" t="e">
        <f>H15/(E15+F15)</f>
        <v>#DIV/0!</v>
      </c>
    </row>
    <row r="16" spans="1:9" x14ac:dyDescent="0.25">
      <c r="A16" s="49">
        <v>9786052753545</v>
      </c>
      <c r="B16" s="50" t="s">
        <v>70</v>
      </c>
      <c r="C16" s="108"/>
      <c r="D16" s="57">
        <v>332</v>
      </c>
      <c r="E16" s="51">
        <f>'SET SİPARİŞ FORMU'!F12+'SET SİPARİŞ FORMU'!F14</f>
        <v>0</v>
      </c>
      <c r="F16" s="52"/>
      <c r="G16" s="53">
        <f>(E16+F16)*D16</f>
        <v>0</v>
      </c>
      <c r="H16" s="54">
        <f t="shared" si="5"/>
        <v>0</v>
      </c>
      <c r="I16" s="55" t="e">
        <f>H16/(E16+F16)</f>
        <v>#DIV/0!</v>
      </c>
    </row>
    <row r="17" spans="1:9" x14ac:dyDescent="0.25">
      <c r="A17" s="49">
        <v>9786052753583</v>
      </c>
      <c r="B17" s="50" t="s">
        <v>71</v>
      </c>
      <c r="C17" s="108"/>
      <c r="D17" s="57">
        <v>332</v>
      </c>
      <c r="E17" s="51">
        <f>'SET SİPARİŞ FORMU'!F12+'SET SİPARİŞ FORMU'!F14</f>
        <v>0</v>
      </c>
      <c r="F17" s="52"/>
      <c r="G17" s="53">
        <f>(E17+F17)*D17</f>
        <v>0</v>
      </c>
      <c r="H17" s="54">
        <f t="shared" si="5"/>
        <v>0</v>
      </c>
      <c r="I17" s="55" t="e">
        <f>H17/(E17+F17)</f>
        <v>#DIV/0!</v>
      </c>
    </row>
    <row r="18" spans="1:9" x14ac:dyDescent="0.25">
      <c r="A18" s="49">
        <v>9786052753552</v>
      </c>
      <c r="B18" s="50" t="s">
        <v>72</v>
      </c>
      <c r="C18" s="108"/>
      <c r="D18" s="57">
        <v>396</v>
      </c>
      <c r="E18" s="51">
        <f>'SET SİPARİŞ FORMU'!F12+'SET SİPARİŞ FORMU'!F14</f>
        <v>0</v>
      </c>
      <c r="F18" s="52"/>
      <c r="G18" s="53">
        <f>(E18+F18)*D18</f>
        <v>0</v>
      </c>
      <c r="H18" s="54">
        <f t="shared" si="5"/>
        <v>0</v>
      </c>
      <c r="I18" s="55" t="e">
        <f>H18/(E18+F18)</f>
        <v>#DIV/0!</v>
      </c>
    </row>
    <row r="19" spans="1:9" x14ac:dyDescent="0.25">
      <c r="A19" s="49">
        <v>9786052753576</v>
      </c>
      <c r="B19" s="50" t="s">
        <v>69</v>
      </c>
      <c r="C19" s="108"/>
      <c r="D19" s="57">
        <v>316</v>
      </c>
      <c r="E19" s="51">
        <f>'SET SİPARİŞ FORMU'!F12+'SET SİPARİŞ FORMU'!F14</f>
        <v>0</v>
      </c>
      <c r="F19" s="52"/>
      <c r="G19" s="53">
        <f>(E19+F19)*D19</f>
        <v>0</v>
      </c>
      <c r="H19" s="54">
        <f t="shared" si="5"/>
        <v>0</v>
      </c>
      <c r="I19" s="55" t="e">
        <f>H19/(E19+F19)</f>
        <v>#DIV/0!</v>
      </c>
    </row>
    <row r="20" spans="1:9" x14ac:dyDescent="0.25">
      <c r="A20" s="49">
        <v>9786052753569</v>
      </c>
      <c r="B20" s="50" t="s">
        <v>67</v>
      </c>
      <c r="C20" s="108"/>
      <c r="D20" s="57">
        <v>288</v>
      </c>
      <c r="E20" s="51">
        <f>'SET SİPARİŞ FORMU'!F12+'SET SİPARİŞ FORMU'!F14</f>
        <v>0</v>
      </c>
      <c r="F20" s="52"/>
      <c r="G20" s="53">
        <f t="shared" ref="G20:G21" si="6">(E20+F20)*D20</f>
        <v>0</v>
      </c>
      <c r="H20" s="54">
        <f t="shared" si="5"/>
        <v>0</v>
      </c>
      <c r="I20" s="55" t="e">
        <f t="shared" ref="I20:I21" si="7">H20/(E20+F20)</f>
        <v>#DIV/0!</v>
      </c>
    </row>
    <row r="21" spans="1:9" x14ac:dyDescent="0.25">
      <c r="A21" s="49">
        <v>9786052753590</v>
      </c>
      <c r="B21" s="50" t="s">
        <v>68</v>
      </c>
      <c r="C21" s="108"/>
      <c r="D21" s="57">
        <v>316</v>
      </c>
      <c r="E21" s="51">
        <f>'SET SİPARİŞ FORMU'!F12+'SET SİPARİŞ FORMU'!F14</f>
        <v>0</v>
      </c>
      <c r="F21" s="52"/>
      <c r="G21" s="53">
        <f t="shared" si="6"/>
        <v>0</v>
      </c>
      <c r="H21" s="54">
        <f t="shared" si="5"/>
        <v>0</v>
      </c>
      <c r="I21" s="55" t="e">
        <f t="shared" si="7"/>
        <v>#DIV/0!</v>
      </c>
    </row>
    <row r="22" spans="1:9" x14ac:dyDescent="0.25">
      <c r="A22" s="166" t="s">
        <v>4</v>
      </c>
      <c r="B22" s="167"/>
      <c r="C22" s="167"/>
      <c r="D22" s="167"/>
      <c r="E22" s="167"/>
      <c r="F22" s="167"/>
      <c r="G22" s="40">
        <f>SUM(G15:G21)</f>
        <v>0</v>
      </c>
      <c r="H22" s="41">
        <f>SUM(H15:H21)</f>
        <v>0</v>
      </c>
      <c r="I22" s="42" t="e">
        <f>SUM(I15:I21)</f>
        <v>#DIV/0!</v>
      </c>
    </row>
    <row r="23" spans="1:9" ht="15.75" thickBot="1" x14ac:dyDescent="0.3">
      <c r="A23" s="168" t="s">
        <v>7</v>
      </c>
      <c r="B23" s="169"/>
      <c r="C23" s="169"/>
      <c r="D23" s="169"/>
      <c r="E23" s="169"/>
      <c r="F23" s="169"/>
      <c r="G23" s="170">
        <f>'SET SİPARİŞ FORMU'!B29</f>
        <v>0</v>
      </c>
      <c r="H23" s="170"/>
      <c r="I23" s="171"/>
    </row>
    <row r="24" spans="1:9" ht="15.75" thickBot="1" x14ac:dyDescent="0.3">
      <c r="A24" s="61"/>
      <c r="B24" s="61"/>
      <c r="C24" s="61"/>
      <c r="D24" s="61"/>
      <c r="E24" s="61"/>
      <c r="F24" s="61"/>
      <c r="G24" s="62"/>
    </row>
    <row r="25" spans="1:9" x14ac:dyDescent="0.25">
      <c r="A25" s="48" t="s">
        <v>46</v>
      </c>
      <c r="B25" s="28" t="s">
        <v>457</v>
      </c>
      <c r="C25" s="29" t="s">
        <v>0</v>
      </c>
      <c r="D25" s="29" t="s">
        <v>1</v>
      </c>
      <c r="E25" s="29" t="s">
        <v>2</v>
      </c>
      <c r="F25" s="30" t="s">
        <v>41</v>
      </c>
      <c r="G25" s="29" t="s">
        <v>3</v>
      </c>
      <c r="H25" s="29" t="s">
        <v>8</v>
      </c>
      <c r="I25" s="33" t="s">
        <v>192</v>
      </c>
    </row>
    <row r="26" spans="1:9" x14ac:dyDescent="0.25">
      <c r="A26" s="49">
        <v>2324587867359</v>
      </c>
      <c r="B26" s="50" t="s">
        <v>132</v>
      </c>
      <c r="C26" s="56"/>
      <c r="D26" s="57">
        <v>9</v>
      </c>
      <c r="E26" s="51">
        <f>'SET SİPARİŞ FORMU'!F12+'SET SİPARİŞ FORMU'!F15</f>
        <v>0</v>
      </c>
      <c r="F26" s="52"/>
      <c r="G26" s="53">
        <f>(E26+F26)*D26</f>
        <v>0</v>
      </c>
      <c r="H26" s="59">
        <f>G26</f>
        <v>0</v>
      </c>
      <c r="I26" s="60" t="e">
        <f>H26/(E26+F26)</f>
        <v>#DIV/0!</v>
      </c>
    </row>
    <row r="27" spans="1:9" x14ac:dyDescent="0.25">
      <c r="A27" s="49">
        <v>2324587867360</v>
      </c>
      <c r="B27" s="50" t="s">
        <v>133</v>
      </c>
      <c r="C27" s="56"/>
      <c r="D27" s="57">
        <v>9</v>
      </c>
      <c r="E27" s="51">
        <f>'SET SİPARİŞ FORMU'!F12+'SET SİPARİŞ FORMU'!F15</f>
        <v>0</v>
      </c>
      <c r="F27" s="52"/>
      <c r="G27" s="53">
        <f t="shared" ref="G27:G31" si="8">(E27+F27)*D27</f>
        <v>0</v>
      </c>
      <c r="H27" s="59">
        <f>G27</f>
        <v>0</v>
      </c>
      <c r="I27" s="60" t="e">
        <f t="shared" ref="I27:I31" si="9">H27/(E27+F27)</f>
        <v>#DIV/0!</v>
      </c>
    </row>
    <row r="28" spans="1:9" x14ac:dyDescent="0.25">
      <c r="A28" s="49">
        <v>2324587867361</v>
      </c>
      <c r="B28" s="50" t="s">
        <v>134</v>
      </c>
      <c r="C28" s="56"/>
      <c r="D28" s="57">
        <v>9</v>
      </c>
      <c r="E28" s="51">
        <f>'SET SİPARİŞ FORMU'!F12+'SET SİPARİŞ FORMU'!F15</f>
        <v>0</v>
      </c>
      <c r="F28" s="52"/>
      <c r="G28" s="53">
        <f t="shared" si="8"/>
        <v>0</v>
      </c>
      <c r="H28" s="59">
        <f t="shared" ref="H28:H31" si="10">G28</f>
        <v>0</v>
      </c>
      <c r="I28" s="60" t="e">
        <f t="shared" si="9"/>
        <v>#DIV/0!</v>
      </c>
    </row>
    <row r="29" spans="1:9" x14ac:dyDescent="0.25">
      <c r="A29" s="49">
        <v>2324587867362</v>
      </c>
      <c r="B29" s="50" t="s">
        <v>135</v>
      </c>
      <c r="C29" s="56"/>
      <c r="D29" s="57">
        <v>9</v>
      </c>
      <c r="E29" s="51">
        <f>'SET SİPARİŞ FORMU'!F12+'SET SİPARİŞ FORMU'!F15</f>
        <v>0</v>
      </c>
      <c r="F29" s="52"/>
      <c r="G29" s="53">
        <f t="shared" si="8"/>
        <v>0</v>
      </c>
      <c r="H29" s="59">
        <f t="shared" si="10"/>
        <v>0</v>
      </c>
      <c r="I29" s="60" t="e">
        <f t="shared" si="9"/>
        <v>#DIV/0!</v>
      </c>
    </row>
    <row r="30" spans="1:9" x14ac:dyDescent="0.25">
      <c r="A30" s="49">
        <v>2324587867363</v>
      </c>
      <c r="B30" s="50" t="s">
        <v>136</v>
      </c>
      <c r="C30" s="56"/>
      <c r="D30" s="57">
        <v>9</v>
      </c>
      <c r="E30" s="51">
        <f>'SET SİPARİŞ FORMU'!F12+'SET SİPARİŞ FORMU'!F15</f>
        <v>0</v>
      </c>
      <c r="F30" s="52"/>
      <c r="G30" s="53">
        <f t="shared" si="8"/>
        <v>0</v>
      </c>
      <c r="H30" s="59">
        <f t="shared" si="10"/>
        <v>0</v>
      </c>
      <c r="I30" s="60" t="e">
        <f t="shared" si="9"/>
        <v>#DIV/0!</v>
      </c>
    </row>
    <row r="31" spans="1:9" x14ac:dyDescent="0.25">
      <c r="A31" s="49">
        <v>2324587867364</v>
      </c>
      <c r="B31" s="50" t="s">
        <v>137</v>
      </c>
      <c r="C31" s="56"/>
      <c r="D31" s="57">
        <v>9</v>
      </c>
      <c r="E31" s="51">
        <f>'SET SİPARİŞ FORMU'!F12+'SET SİPARİŞ FORMU'!F15</f>
        <v>0</v>
      </c>
      <c r="F31" s="52"/>
      <c r="G31" s="53">
        <f t="shared" si="8"/>
        <v>0</v>
      </c>
      <c r="H31" s="59">
        <f t="shared" si="10"/>
        <v>0</v>
      </c>
      <c r="I31" s="60" t="e">
        <f t="shared" si="9"/>
        <v>#DIV/0!</v>
      </c>
    </row>
    <row r="32" spans="1:9" x14ac:dyDescent="0.25">
      <c r="A32" s="166" t="s">
        <v>4</v>
      </c>
      <c r="B32" s="167"/>
      <c r="C32" s="167"/>
      <c r="D32" s="167"/>
      <c r="E32" s="167"/>
      <c r="F32" s="167"/>
      <c r="G32" s="40">
        <f>SUM(G26:G31)</f>
        <v>0</v>
      </c>
      <c r="H32" s="45">
        <f>SUM(H26:H31)</f>
        <v>0</v>
      </c>
      <c r="I32" s="34" t="e">
        <f>SUM(I26:I31)</f>
        <v>#DIV/0!</v>
      </c>
    </row>
    <row r="33" spans="1:9" ht="15.75" thickBot="1" x14ac:dyDescent="0.3">
      <c r="A33" s="58"/>
      <c r="B33" s="58"/>
      <c r="C33" s="58"/>
      <c r="D33" s="58"/>
      <c r="E33" s="58"/>
      <c r="F33" s="58"/>
      <c r="G33" s="58"/>
    </row>
    <row r="34" spans="1:9" x14ac:dyDescent="0.25">
      <c r="A34" s="48" t="s">
        <v>46</v>
      </c>
      <c r="B34" s="28" t="s">
        <v>461</v>
      </c>
      <c r="C34" s="29" t="s">
        <v>0</v>
      </c>
      <c r="D34" s="29" t="s">
        <v>1</v>
      </c>
      <c r="E34" s="29" t="s">
        <v>2</v>
      </c>
      <c r="F34" s="30" t="s">
        <v>41</v>
      </c>
      <c r="G34" s="29" t="s">
        <v>3</v>
      </c>
      <c r="H34" s="29" t="s">
        <v>8</v>
      </c>
      <c r="I34" s="33" t="s">
        <v>192</v>
      </c>
    </row>
    <row r="35" spans="1:9" x14ac:dyDescent="0.25">
      <c r="A35" s="78">
        <v>9786052753798</v>
      </c>
      <c r="B35" s="50" t="s">
        <v>298</v>
      </c>
      <c r="C35" s="56"/>
      <c r="D35" s="57">
        <v>546</v>
      </c>
      <c r="E35" s="51">
        <f>ROUNDUP(('SET SİPARİŞ FORMU'!F12+'SET SİPARİŞ FORMU'!F16)/8,0)</f>
        <v>0</v>
      </c>
      <c r="F35" s="52"/>
      <c r="G35" s="53">
        <f>(E35+F35)*D35</f>
        <v>0</v>
      </c>
      <c r="H35" s="54">
        <f t="shared" ref="H35:H41" si="11">G35-(G35*$G$43/100)</f>
        <v>0</v>
      </c>
      <c r="I35" s="55" t="e">
        <f>H35/((E35+F35)*8)</f>
        <v>#DIV/0!</v>
      </c>
    </row>
    <row r="36" spans="1:9" x14ac:dyDescent="0.25">
      <c r="A36" s="78">
        <v>9786052753804</v>
      </c>
      <c r="B36" s="50" t="s">
        <v>299</v>
      </c>
      <c r="C36" s="56"/>
      <c r="D36" s="57">
        <v>457</v>
      </c>
      <c r="E36" s="51">
        <f>ROUNDUP(('SET SİPARİŞ FORMU'!F12+'SET SİPARİŞ FORMU'!F16)/8,0)</f>
        <v>0</v>
      </c>
      <c r="F36" s="52"/>
      <c r="G36" s="53">
        <f>(E36+F36)*D36</f>
        <v>0</v>
      </c>
      <c r="H36" s="54">
        <f t="shared" si="11"/>
        <v>0</v>
      </c>
      <c r="I36" s="55" t="e">
        <f>H36/((E36+F36)*8)</f>
        <v>#DIV/0!</v>
      </c>
    </row>
    <row r="37" spans="1:9" x14ac:dyDescent="0.25">
      <c r="A37" s="78">
        <v>9786052753842</v>
      </c>
      <c r="B37" s="50" t="s">
        <v>297</v>
      </c>
      <c r="C37" s="56"/>
      <c r="D37" s="57">
        <v>590</v>
      </c>
      <c r="E37" s="51">
        <f>ROUNDUP(('SET SİPARİŞ FORMU'!F12+'SET SİPARİŞ FORMU'!F16)/8,0)</f>
        <v>0</v>
      </c>
      <c r="F37" s="52"/>
      <c r="G37" s="53">
        <f>(E37+F37)*D37</f>
        <v>0</v>
      </c>
      <c r="H37" s="54">
        <f t="shared" si="11"/>
        <v>0</v>
      </c>
      <c r="I37" s="55" t="e">
        <f>H37/((E37+F37)*8)</f>
        <v>#DIV/0!</v>
      </c>
    </row>
    <row r="38" spans="1:9" x14ac:dyDescent="0.25">
      <c r="A38" s="78">
        <v>9786052753811</v>
      </c>
      <c r="B38" s="50" t="s">
        <v>300</v>
      </c>
      <c r="C38" s="56"/>
      <c r="D38" s="57">
        <v>681</v>
      </c>
      <c r="E38" s="51">
        <f>ROUNDUP(('SET SİPARİŞ FORMU'!F12+'SET SİPARİŞ FORMU'!F16)/8,0)</f>
        <v>0</v>
      </c>
      <c r="F38" s="52"/>
      <c r="G38" s="53">
        <f>(E38+F38)*D38</f>
        <v>0</v>
      </c>
      <c r="H38" s="54">
        <f t="shared" si="11"/>
        <v>0</v>
      </c>
      <c r="I38" s="55" t="e">
        <f>H38/((E38+F38)*8)</f>
        <v>#DIV/0!</v>
      </c>
    </row>
    <row r="39" spans="1:9" x14ac:dyDescent="0.25">
      <c r="A39" s="78">
        <v>9786052753835</v>
      </c>
      <c r="B39" s="50" t="s">
        <v>302</v>
      </c>
      <c r="C39" s="56"/>
      <c r="D39" s="57">
        <v>433</v>
      </c>
      <c r="E39" s="51">
        <f>ROUNDUP(('SET SİPARİŞ FORMU'!F12+'SET SİPARİŞ FORMU'!F16)/8,0)</f>
        <v>0</v>
      </c>
      <c r="F39" s="52"/>
      <c r="G39" s="53">
        <f>(E39+F39)*D39</f>
        <v>0</v>
      </c>
      <c r="H39" s="54">
        <f t="shared" si="11"/>
        <v>0</v>
      </c>
      <c r="I39" s="55" t="e">
        <f>H39/((E39+F39)*8)</f>
        <v>#DIV/0!</v>
      </c>
    </row>
    <row r="40" spans="1:9" x14ac:dyDescent="0.25">
      <c r="A40" s="78">
        <v>9786052753828</v>
      </c>
      <c r="B40" s="50" t="s">
        <v>301</v>
      </c>
      <c r="C40" s="56"/>
      <c r="D40" s="57">
        <v>422</v>
      </c>
      <c r="E40" s="51">
        <f>ROUNDUP(('SET SİPARİŞ FORMU'!F12+'SET SİPARİŞ FORMU'!F16)/8,0)</f>
        <v>0</v>
      </c>
      <c r="F40" s="52"/>
      <c r="G40" s="53">
        <f t="shared" ref="G40:G41" si="12">(E40+F40)*D40</f>
        <v>0</v>
      </c>
      <c r="H40" s="54">
        <f t="shared" si="11"/>
        <v>0</v>
      </c>
      <c r="I40" s="55" t="e">
        <f t="shared" ref="I40:I41" si="13">H40/((E40+F40)*8)</f>
        <v>#DIV/0!</v>
      </c>
    </row>
    <row r="41" spans="1:9" x14ac:dyDescent="0.25">
      <c r="A41" s="78">
        <v>9786052753859</v>
      </c>
      <c r="B41" s="50" t="s">
        <v>303</v>
      </c>
      <c r="C41" s="56"/>
      <c r="D41" s="57">
        <v>404</v>
      </c>
      <c r="E41" s="51">
        <f>ROUNDUP(('SET SİPARİŞ FORMU'!F12+'SET SİPARİŞ FORMU'!F16)/8,0)</f>
        <v>0</v>
      </c>
      <c r="F41" s="52"/>
      <c r="G41" s="53">
        <f t="shared" si="12"/>
        <v>0</v>
      </c>
      <c r="H41" s="54">
        <f t="shared" si="11"/>
        <v>0</v>
      </c>
      <c r="I41" s="55" t="e">
        <f t="shared" si="13"/>
        <v>#DIV/0!</v>
      </c>
    </row>
    <row r="42" spans="1:9" x14ac:dyDescent="0.25">
      <c r="A42" s="166" t="s">
        <v>4</v>
      </c>
      <c r="B42" s="167"/>
      <c r="C42" s="167"/>
      <c r="D42" s="167"/>
      <c r="E42" s="167"/>
      <c r="F42" s="167"/>
      <c r="G42" s="40">
        <f>SUM(G35:G41)</f>
        <v>0</v>
      </c>
      <c r="H42" s="41">
        <f>SUM(H35:H41)</f>
        <v>0</v>
      </c>
      <c r="I42" s="39" t="e">
        <f>SUM(I35:I41)</f>
        <v>#DIV/0!</v>
      </c>
    </row>
    <row r="43" spans="1:9" ht="15.75" thickBot="1" x14ac:dyDescent="0.3">
      <c r="A43" s="168" t="s">
        <v>7</v>
      </c>
      <c r="B43" s="169"/>
      <c r="C43" s="169"/>
      <c r="D43" s="169"/>
      <c r="E43" s="169"/>
      <c r="F43" s="169"/>
      <c r="G43" s="170">
        <f>SUM('SET SİPARİŞ FORMU'!C29:C29)</f>
        <v>0</v>
      </c>
      <c r="H43" s="170"/>
      <c r="I43" s="171"/>
    </row>
    <row r="44" spans="1:9" x14ac:dyDescent="0.25">
      <c r="A44" s="61"/>
      <c r="B44" s="61"/>
      <c r="C44" s="61"/>
      <c r="D44" s="61"/>
      <c r="E44" s="61"/>
      <c r="F44" s="61"/>
      <c r="G44" s="62"/>
    </row>
    <row r="45" spans="1:9" x14ac:dyDescent="0.25"/>
    <row r="46" spans="1:9" ht="19.5" x14ac:dyDescent="0.3">
      <c r="G46" s="71"/>
      <c r="H46" s="72" t="s">
        <v>171</v>
      </c>
    </row>
    <row r="47" spans="1:9" ht="19.5" x14ac:dyDescent="0.3">
      <c r="G47" s="74" t="s">
        <v>260</v>
      </c>
      <c r="H47" s="75">
        <f>G11+G22+G32+G42</f>
        <v>0</v>
      </c>
    </row>
    <row r="48" spans="1:9" ht="19.5" x14ac:dyDescent="0.3">
      <c r="G48" s="74" t="s">
        <v>261</v>
      </c>
      <c r="H48" s="75">
        <f>H11+H22+H32+H42</f>
        <v>0</v>
      </c>
    </row>
  </sheetData>
  <mergeCells count="13">
    <mergeCell ref="A42:F42"/>
    <mergeCell ref="A43:F43"/>
    <mergeCell ref="G43:I43"/>
    <mergeCell ref="A32:F32"/>
    <mergeCell ref="A22:F22"/>
    <mergeCell ref="A23:F23"/>
    <mergeCell ref="G23:I23"/>
    <mergeCell ref="A13:G13"/>
    <mergeCell ref="A1:I1"/>
    <mergeCell ref="A2:G2"/>
    <mergeCell ref="A11:F11"/>
    <mergeCell ref="A12:F12"/>
    <mergeCell ref="G12:I12"/>
  </mergeCells>
  <dataValidations count="1">
    <dataValidation type="whole" allowBlank="1" showInputMessage="1" showErrorMessage="1" errorTitle="Hatalı Değer Girişi !" error="Girmiş olduğunuz değer 0 ile 10.000 arasında olmalıdır._x000a_Girilen değeri kontrol edip tekrar deneyiniz." sqref="F26:F31 F4:F10 F15:F21 F35:F41" xr:uid="{1BD06FD1-5777-425C-8D8D-4B7F4E5AB3D2}">
      <formula1>0</formula1>
      <formula2>10000</formula2>
    </dataValidation>
  </dataValidation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10</vt:i4>
      </vt:variant>
    </vt:vector>
  </HeadingPairs>
  <TitlesOfParts>
    <vt:vector size="23" baseType="lpstr">
      <vt:lpstr>SÖZLEŞME</vt:lpstr>
      <vt:lpstr>SET SİPARİŞ FORMU</vt:lpstr>
      <vt:lpstr>MALİYET TABLOSU</vt:lpstr>
      <vt:lpstr>TeknoPaket</vt:lpstr>
      <vt:lpstr>PİYASA</vt:lpstr>
      <vt:lpstr>12.SINIF</vt:lpstr>
      <vt:lpstr>11.SINIF</vt:lpstr>
      <vt:lpstr>10.SINIF</vt:lpstr>
      <vt:lpstr>9.SINIF</vt:lpstr>
      <vt:lpstr>8.SINIF</vt:lpstr>
      <vt:lpstr>7.SINIF</vt:lpstr>
      <vt:lpstr>6.SINIF</vt:lpstr>
      <vt:lpstr>5.SINIF</vt:lpstr>
      <vt:lpstr>'10.SINIF'!Yazdırma_Alanı</vt:lpstr>
      <vt:lpstr>'11.SINIF'!Yazdırma_Alanı</vt:lpstr>
      <vt:lpstr>'12.SINIF'!Yazdırma_Alanı</vt:lpstr>
      <vt:lpstr>'5.SINIF'!Yazdırma_Alanı</vt:lpstr>
      <vt:lpstr>'6.SINIF'!Yazdırma_Alanı</vt:lpstr>
      <vt:lpstr>'7.SINIF'!Yazdırma_Alanı</vt:lpstr>
      <vt:lpstr>'8.SINIF'!Yazdırma_Alanı</vt:lpstr>
      <vt:lpstr>'9.SINIF'!Yazdırma_Alanı</vt:lpstr>
      <vt:lpstr>PİYASA!Yazdırma_Alanı</vt:lpstr>
      <vt:lpstr>SÖZLEŞME!Yazdırma_Alanı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2023-07-18T20:10:29Z</dcterms:modified>
</cp:coreProperties>
</file>